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7.xml" ContentType="application/vnd.openxmlformats-officedocument.drawing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\Admin\Documents\Timing Scope\Appendix A - Executive Report\"/>
    </mc:Choice>
  </mc:AlternateContent>
  <bookViews>
    <workbookView xWindow="0" yWindow="0" windowWidth="19200" windowHeight="12180" activeTab="1"/>
  </bookViews>
  <sheets>
    <sheet name="CUMULATIVE" sheetId="16" r:id="rId1"/>
    <sheet name="Pre vs. Optimized" sheetId="2" r:id="rId2"/>
    <sheet name="TT" sheetId="6" r:id="rId3"/>
    <sheet name="Vehicle Delay" sheetId="33" r:id="rId4"/>
    <sheet name="Stopped Delay" sheetId="34" r:id="rId5"/>
    <sheet name="Stops" sheetId="35" r:id="rId6"/>
    <sheet name="Ave Speed" sheetId="36" r:id="rId7"/>
    <sheet name="TT Data" sheetId="5" r:id="rId8"/>
    <sheet name="Delay Data" sheetId="29" r:id="rId9"/>
    <sheet name="Stopped Delay Data" sheetId="30" r:id="rId10"/>
    <sheet name="Stop Data" sheetId="31" r:id="rId11"/>
    <sheet name="Ave Speed Data" sheetId="32" r:id="rId12"/>
  </sheets>
  <calcPr calcId="152511"/>
</workbook>
</file>

<file path=xl/calcChain.xml><?xml version="1.0" encoding="utf-8"?>
<calcChain xmlns="http://schemas.openxmlformats.org/spreadsheetml/2006/main">
  <c r="L8" i="31" l="1"/>
  <c r="K8" i="31"/>
  <c r="J8" i="31"/>
  <c r="I8" i="31"/>
  <c r="H8" i="31"/>
  <c r="F8" i="31"/>
  <c r="E8" i="31"/>
  <c r="D8" i="31"/>
  <c r="C8" i="31"/>
  <c r="B8" i="31"/>
  <c r="L8" i="30"/>
  <c r="K8" i="30"/>
  <c r="J8" i="30"/>
  <c r="I8" i="30"/>
  <c r="H8" i="30"/>
  <c r="F8" i="30"/>
  <c r="E8" i="30"/>
  <c r="D8" i="30"/>
  <c r="C8" i="30"/>
  <c r="B8" i="30"/>
  <c r="L8" i="29"/>
  <c r="K8" i="29"/>
  <c r="J8" i="29"/>
  <c r="I8" i="29"/>
  <c r="H8" i="29"/>
  <c r="F8" i="29"/>
  <c r="E8" i="29"/>
  <c r="D8" i="29"/>
  <c r="C8" i="29"/>
  <c r="B8" i="29"/>
  <c r="L8" i="5"/>
  <c r="K8" i="5"/>
  <c r="J8" i="5"/>
  <c r="I8" i="5"/>
  <c r="H8" i="5"/>
  <c r="F8" i="5"/>
  <c r="E8" i="5"/>
  <c r="D8" i="5"/>
  <c r="C8" i="5"/>
  <c r="B8" i="5"/>
  <c r="L7" i="32" l="1"/>
  <c r="K7" i="32"/>
  <c r="J7" i="32"/>
  <c r="I7" i="32"/>
  <c r="H7" i="32"/>
  <c r="F7" i="32"/>
  <c r="F8" i="32" s="1"/>
  <c r="O8" i="32" s="1"/>
  <c r="E7" i="32"/>
  <c r="E8" i="32" s="1"/>
  <c r="O7" i="32" s="1"/>
  <c r="D7" i="32"/>
  <c r="C7" i="32"/>
  <c r="B7" i="32"/>
  <c r="L6" i="32"/>
  <c r="L8" i="32" s="1"/>
  <c r="O15" i="32" s="1"/>
  <c r="K6" i="32"/>
  <c r="K8" i="32" s="1"/>
  <c r="O14" i="32" s="1"/>
  <c r="J6" i="32"/>
  <c r="J8" i="32" s="1"/>
  <c r="O13" i="32" s="1"/>
  <c r="I6" i="32"/>
  <c r="I8" i="32" s="1"/>
  <c r="O12" i="32" s="1"/>
  <c r="H6" i="32"/>
  <c r="H8" i="32" s="1"/>
  <c r="O11" i="32" s="1"/>
  <c r="F6" i="32"/>
  <c r="E6" i="32"/>
  <c r="D6" i="32"/>
  <c r="D8" i="32" s="1"/>
  <c r="O6" i="32" s="1"/>
  <c r="C6" i="32"/>
  <c r="C8" i="32" s="1"/>
  <c r="O5" i="32" s="1"/>
  <c r="B6" i="32"/>
  <c r="H4" i="32"/>
  <c r="B4" i="32"/>
  <c r="O14" i="5"/>
  <c r="L7" i="31"/>
  <c r="K7" i="31"/>
  <c r="J7" i="31"/>
  <c r="I7" i="31"/>
  <c r="H7" i="31"/>
  <c r="F7" i="31"/>
  <c r="E7" i="31"/>
  <c r="D7" i="31"/>
  <c r="C7" i="31"/>
  <c r="L6" i="31"/>
  <c r="O15" i="31" s="1"/>
  <c r="K6" i="31"/>
  <c r="O14" i="31" s="1"/>
  <c r="J6" i="31"/>
  <c r="I6" i="31"/>
  <c r="O12" i="31" s="1"/>
  <c r="H6" i="31"/>
  <c r="O11" i="31" s="1"/>
  <c r="F6" i="31"/>
  <c r="E6" i="31"/>
  <c r="D6" i="31"/>
  <c r="C6" i="31"/>
  <c r="B7" i="31"/>
  <c r="B6" i="31"/>
  <c r="O13" i="31"/>
  <c r="O6" i="31"/>
  <c r="O5" i="31"/>
  <c r="H4" i="31"/>
  <c r="B4" i="31"/>
  <c r="L7" i="30"/>
  <c r="K7" i="30"/>
  <c r="O14" i="30" s="1"/>
  <c r="J7" i="30"/>
  <c r="O13" i="30" s="1"/>
  <c r="I7" i="30"/>
  <c r="H7" i="30"/>
  <c r="O11" i="30" s="1"/>
  <c r="F7" i="30"/>
  <c r="E7" i="30"/>
  <c r="O7" i="30" s="1"/>
  <c r="D7" i="30"/>
  <c r="C7" i="30"/>
  <c r="B7" i="30"/>
  <c r="L6" i="30"/>
  <c r="K6" i="30"/>
  <c r="J6" i="30"/>
  <c r="I6" i="30"/>
  <c r="O12" i="30" s="1"/>
  <c r="H6" i="30"/>
  <c r="F6" i="30"/>
  <c r="E6" i="30"/>
  <c r="D6" i="30"/>
  <c r="O6" i="30" s="1"/>
  <c r="C6" i="30"/>
  <c r="B6" i="30"/>
  <c r="O5" i="30"/>
  <c r="H4" i="30"/>
  <c r="B4" i="30"/>
  <c r="F7" i="29"/>
  <c r="E7" i="29"/>
  <c r="D7" i="29"/>
  <c r="C7" i="29"/>
  <c r="B7" i="29"/>
  <c r="O4" i="29" s="1"/>
  <c r="L6" i="29"/>
  <c r="K6" i="29"/>
  <c r="J6" i="29"/>
  <c r="O13" i="29" s="1"/>
  <c r="I6" i="29"/>
  <c r="H6" i="29"/>
  <c r="F6" i="29"/>
  <c r="E6" i="29"/>
  <c r="O7" i="29" s="1"/>
  <c r="D6" i="29"/>
  <c r="C6" i="29"/>
  <c r="O5" i="29" s="1"/>
  <c r="L7" i="29"/>
  <c r="K7" i="29"/>
  <c r="J7" i="29"/>
  <c r="I7" i="29"/>
  <c r="H7" i="29"/>
  <c r="B6" i="29"/>
  <c r="O14" i="29"/>
  <c r="H4" i="29"/>
  <c r="B4" i="29"/>
  <c r="L7" i="5"/>
  <c r="L6" i="5"/>
  <c r="K7" i="5"/>
  <c r="K6" i="5"/>
  <c r="J7" i="5"/>
  <c r="J6" i="5"/>
  <c r="I7" i="5"/>
  <c r="I6" i="5"/>
  <c r="O12" i="5" s="1"/>
  <c r="H7" i="5"/>
  <c r="H6" i="5"/>
  <c r="O11" i="5" s="1"/>
  <c r="F7" i="5"/>
  <c r="F6" i="5"/>
  <c r="O7" i="5"/>
  <c r="E7" i="5"/>
  <c r="E6" i="5"/>
  <c r="D6" i="5"/>
  <c r="O6" i="5" s="1"/>
  <c r="D7" i="5"/>
  <c r="C6" i="5"/>
  <c r="O5" i="5" s="1"/>
  <c r="C7" i="5"/>
  <c r="B6" i="5"/>
  <c r="B7" i="5"/>
  <c r="O4" i="5" l="1"/>
  <c r="O15" i="29"/>
  <c r="O15" i="30"/>
  <c r="O8" i="5"/>
  <c r="O8" i="29"/>
  <c r="O8" i="30"/>
  <c r="O8" i="31"/>
  <c r="O4" i="30"/>
  <c r="B8" i="32"/>
  <c r="O4" i="32" s="1"/>
  <c r="O4" i="31"/>
  <c r="O7" i="31"/>
  <c r="O6" i="29"/>
  <c r="O12" i="29"/>
  <c r="O11" i="29"/>
  <c r="O15" i="5"/>
  <c r="O13" i="5"/>
  <c r="A44" i="2"/>
  <c r="A37" i="2"/>
  <c r="A30" i="2"/>
  <c r="A23" i="2"/>
  <c r="A16" i="2"/>
  <c r="A41" i="2"/>
  <c r="A34" i="2"/>
  <c r="A27" i="2"/>
  <c r="A20" i="2"/>
  <c r="A13" i="2"/>
  <c r="B43" i="2"/>
  <c r="B42" i="2"/>
  <c r="B40" i="2"/>
  <c r="B39" i="2"/>
  <c r="B36" i="2"/>
  <c r="B35" i="2"/>
  <c r="B33" i="2"/>
  <c r="B32" i="2"/>
  <c r="B29" i="2"/>
  <c r="B28" i="2"/>
  <c r="B26" i="2"/>
  <c r="B25" i="2"/>
  <c r="B22" i="2"/>
  <c r="B21" i="2"/>
  <c r="B19" i="2"/>
  <c r="B18" i="2"/>
  <c r="B15" i="2"/>
  <c r="B12" i="2"/>
  <c r="H4" i="5"/>
  <c r="B4" i="5"/>
  <c r="G44" i="2" l="1"/>
  <c r="L9" i="32" s="1"/>
  <c r="P15" i="32" s="1"/>
  <c r="F44" i="2"/>
  <c r="L9" i="31" s="1"/>
  <c r="P15" i="31" s="1"/>
  <c r="E44" i="2"/>
  <c r="L9" i="30" s="1"/>
  <c r="P15" i="30" s="1"/>
  <c r="D44" i="2"/>
  <c r="L9" i="29" s="1"/>
  <c r="P15" i="29" s="1"/>
  <c r="C44" i="2"/>
  <c r="L9" i="5" s="1"/>
  <c r="P15" i="5" s="1"/>
  <c r="G41" i="2"/>
  <c r="F9" i="32" s="1"/>
  <c r="P8" i="32" s="1"/>
  <c r="F41" i="2"/>
  <c r="F9" i="31" s="1"/>
  <c r="P8" i="31" s="1"/>
  <c r="E41" i="2"/>
  <c r="F9" i="30" s="1"/>
  <c r="P8" i="30" s="1"/>
  <c r="D41" i="2"/>
  <c r="F9" i="29" s="1"/>
  <c r="P8" i="29" s="1"/>
  <c r="C41" i="2"/>
  <c r="F9" i="5" s="1"/>
  <c r="P8" i="5" s="1"/>
  <c r="G37" i="2"/>
  <c r="K9" i="32" s="1"/>
  <c r="P14" i="32" s="1"/>
  <c r="F37" i="2"/>
  <c r="K9" i="31" s="1"/>
  <c r="P14" i="31" s="1"/>
  <c r="E37" i="2"/>
  <c r="K9" i="30" s="1"/>
  <c r="P14" i="30" s="1"/>
  <c r="D37" i="2"/>
  <c r="K9" i="29" s="1"/>
  <c r="P14" i="29" s="1"/>
  <c r="C37" i="2"/>
  <c r="G34" i="2"/>
  <c r="E9" i="32" s="1"/>
  <c r="P7" i="32" s="1"/>
  <c r="F34" i="2"/>
  <c r="E9" i="31" s="1"/>
  <c r="P7" i="31" s="1"/>
  <c r="E34" i="2"/>
  <c r="E9" i="30" s="1"/>
  <c r="P7" i="30" s="1"/>
  <c r="D34" i="2"/>
  <c r="E9" i="29" s="1"/>
  <c r="P7" i="29" s="1"/>
  <c r="C34" i="2"/>
  <c r="E9" i="5" s="1"/>
  <c r="P7" i="5" s="1"/>
  <c r="G30" i="2"/>
  <c r="J9" i="32" s="1"/>
  <c r="P13" i="32" s="1"/>
  <c r="F30" i="2"/>
  <c r="J9" i="31" s="1"/>
  <c r="P13" i="31" s="1"/>
  <c r="E30" i="2"/>
  <c r="J9" i="30" s="1"/>
  <c r="P13" i="30" s="1"/>
  <c r="D30" i="2"/>
  <c r="J9" i="29" s="1"/>
  <c r="P13" i="29" s="1"/>
  <c r="C30" i="2"/>
  <c r="G27" i="2"/>
  <c r="D9" i="32" s="1"/>
  <c r="P6" i="32" s="1"/>
  <c r="F27" i="2"/>
  <c r="D9" i="31" s="1"/>
  <c r="P6" i="31" s="1"/>
  <c r="E27" i="2"/>
  <c r="D9" i="30" s="1"/>
  <c r="P6" i="30" s="1"/>
  <c r="D27" i="2"/>
  <c r="D9" i="29" s="1"/>
  <c r="P6" i="29" s="1"/>
  <c r="C27" i="2"/>
  <c r="D9" i="5" s="1"/>
  <c r="P6" i="5" s="1"/>
  <c r="G23" i="2"/>
  <c r="I9" i="32" s="1"/>
  <c r="P12" i="32" s="1"/>
  <c r="F23" i="2"/>
  <c r="I9" i="31" s="1"/>
  <c r="P12" i="31" s="1"/>
  <c r="E23" i="2"/>
  <c r="I9" i="30" s="1"/>
  <c r="P12" i="30" s="1"/>
  <c r="D23" i="2"/>
  <c r="I9" i="29" s="1"/>
  <c r="P12" i="29" s="1"/>
  <c r="C23" i="2"/>
  <c r="G20" i="2"/>
  <c r="C9" i="32" s="1"/>
  <c r="P5" i="32" s="1"/>
  <c r="F20" i="2"/>
  <c r="C9" i="31" s="1"/>
  <c r="P5" i="31" s="1"/>
  <c r="E20" i="2"/>
  <c r="C9" i="30" s="1"/>
  <c r="P5" i="30" s="1"/>
  <c r="D20" i="2"/>
  <c r="C9" i="29" s="1"/>
  <c r="P5" i="29" s="1"/>
  <c r="C20" i="2"/>
  <c r="C9" i="5" s="1"/>
  <c r="P5" i="5" s="1"/>
  <c r="G16" i="2"/>
  <c r="H9" i="32" s="1"/>
  <c r="P11" i="32" s="1"/>
  <c r="F16" i="2"/>
  <c r="H9" i="31" s="1"/>
  <c r="P11" i="31" s="1"/>
  <c r="E16" i="2"/>
  <c r="H9" i="30" s="1"/>
  <c r="P11" i="30" s="1"/>
  <c r="D16" i="2"/>
  <c r="H9" i="29" s="1"/>
  <c r="P11" i="29" s="1"/>
  <c r="C16" i="2"/>
  <c r="G13" i="2"/>
  <c r="B9" i="32" s="1"/>
  <c r="P4" i="32" s="1"/>
  <c r="F13" i="2"/>
  <c r="B9" i="31" s="1"/>
  <c r="P4" i="31" s="1"/>
  <c r="E13" i="2"/>
  <c r="B9" i="30" s="1"/>
  <c r="P4" i="30" s="1"/>
  <c r="D13" i="2"/>
  <c r="B9" i="29" s="1"/>
  <c r="P4" i="29" s="1"/>
  <c r="C13" i="2"/>
  <c r="B9" i="5" s="1"/>
  <c r="P4" i="5" s="1"/>
  <c r="G8" i="2"/>
  <c r="G8" i="16" s="1"/>
  <c r="F8" i="2"/>
  <c r="F8" i="16" s="1"/>
  <c r="E8" i="2"/>
  <c r="E8" i="16" s="1"/>
  <c r="D8" i="2"/>
  <c r="D8" i="16" s="1"/>
  <c r="C8" i="2"/>
  <c r="C8" i="16" s="1"/>
  <c r="G7" i="2"/>
  <c r="F7" i="2"/>
  <c r="E7" i="2"/>
  <c r="D7" i="2"/>
  <c r="C7" i="2"/>
  <c r="C9" i="2" l="1"/>
  <c r="K9" i="5"/>
  <c r="P14" i="5" s="1"/>
  <c r="J9" i="5"/>
  <c r="P13" i="5" s="1"/>
  <c r="I9" i="5"/>
  <c r="P12" i="5" s="1"/>
  <c r="H9" i="5"/>
  <c r="P11" i="5" s="1"/>
  <c r="G7" i="16"/>
  <c r="G9" i="2"/>
  <c r="F7" i="16"/>
  <c r="F9" i="16" s="1"/>
  <c r="F9" i="2"/>
  <c r="E7" i="16"/>
  <c r="E9" i="16" s="1"/>
  <c r="E9" i="2"/>
  <c r="D7" i="16"/>
  <c r="D9" i="16" s="1"/>
  <c r="D9" i="2"/>
  <c r="G9" i="16"/>
  <c r="C7" i="16"/>
  <c r="C9" i="16" s="1"/>
</calcChain>
</file>

<file path=xl/sharedStrings.xml><?xml version="1.0" encoding="utf-8"?>
<sst xmlns="http://schemas.openxmlformats.org/spreadsheetml/2006/main" count="237" uniqueCount="55">
  <si>
    <t>Travel Time (sec)</t>
  </si>
  <si>
    <t>Average Speed (mph)</t>
  </si>
  <si>
    <t>Stops</t>
  </si>
  <si>
    <t>AM Peak</t>
  </si>
  <si>
    <t>Direction</t>
  </si>
  <si>
    <t>Type</t>
  </si>
  <si>
    <t>MIDDAY Peak</t>
  </si>
  <si>
    <t>PM Peak</t>
  </si>
  <si>
    <t>Reduction</t>
  </si>
  <si>
    <t>Increase</t>
  </si>
  <si>
    <t>No Change</t>
  </si>
  <si>
    <t>CUMULATIVE</t>
  </si>
  <si>
    <t>% Change</t>
  </si>
  <si>
    <t>AM</t>
  </si>
  <si>
    <t>PM</t>
  </si>
  <si>
    <t>Midday</t>
  </si>
  <si>
    <t>Travel Time</t>
  </si>
  <si>
    <t>Midday Peak</t>
  </si>
  <si>
    <t>Cumulative Analysis</t>
  </si>
  <si>
    <t>Peak Hour Analysis</t>
  </si>
  <si>
    <t>(Note: in the case of average speed, green means an increase in overall travel speed, whereas red means a reduction in overall travel speed)</t>
  </si>
  <si>
    <t>Vehicle
Delay (sec)</t>
  </si>
  <si>
    <t>Stopped 
Delay
(sec)</t>
  </si>
  <si>
    <t>Stopped
Delay
(sec)</t>
  </si>
  <si>
    <t>EB</t>
  </si>
  <si>
    <t>WB</t>
  </si>
  <si>
    <t>Pre-Study</t>
  </si>
  <si>
    <t>Optimized</t>
  </si>
  <si>
    <t>Timing</t>
  </si>
  <si>
    <t>EASTBOUND</t>
  </si>
  <si>
    <t>WESTBOUND</t>
  </si>
  <si>
    <t>OFF Peak</t>
  </si>
  <si>
    <t>WEEKEND Peak</t>
  </si>
  <si>
    <t>OP</t>
  </si>
  <si>
    <t>Wkend</t>
  </si>
  <si>
    <t>Weekend Peak</t>
  </si>
  <si>
    <t>Delay</t>
  </si>
  <si>
    <t>Ave Speed</t>
  </si>
  <si>
    <t>-</t>
  </si>
  <si>
    <t xml:space="preserve"> secs</t>
  </si>
  <si>
    <t>%</t>
  </si>
  <si>
    <t xml:space="preserve"> reduction</t>
  </si>
  <si>
    <t xml:space="preserve"> increase</t>
  </si>
  <si>
    <t>+</t>
  </si>
  <si>
    <t xml:space="preserve"> stops</t>
  </si>
  <si>
    <t xml:space="preserve"> MPH</t>
  </si>
  <si>
    <t>Delay (sec)</t>
  </si>
  <si>
    <t>Stopped Delay (sec)</t>
  </si>
  <si>
    <t>MED-18</t>
  </si>
  <si>
    <t>Pre-Study vs. Optimized Timings</t>
  </si>
  <si>
    <t>Pre-Study vs Optimized Timings</t>
  </si>
  <si>
    <t xml:space="preserve"> % Change</t>
  </si>
  <si>
    <t>Change</t>
  </si>
  <si>
    <t>Stoped Delay</t>
  </si>
  <si>
    <t>PROJECT 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</si>
</sst>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i/>
      <u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9" fontId="0" fillId="0" borderId="0" xfId="1" applyFont="1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9" fontId="2" fillId="4" borderId="1" xfId="1" applyFon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9" fontId="2" fillId="3" borderId="8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13" xfId="1" applyFont="1" applyFill="1" applyBorder="1" applyAlignment="1">
      <alignment horizontal="center" vertical="center"/>
    </xf>
    <xf numFmtId="9" fontId="2" fillId="3" borderId="13" xfId="1" applyFont="1" applyFill="1" applyBorder="1" applyAlignment="1">
      <alignment horizontal="center" vertical="center"/>
    </xf>
    <xf numFmtId="9" fontId="2" fillId="3" borderId="14" xfId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164" fontId="0" fillId="0" borderId="8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9" fontId="0" fillId="0" borderId="1" xfId="0" quotePrefix="1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9" fontId="2" fillId="0" borderId="13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9" fontId="2" fillId="0" borderId="14" xfId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0" borderId="8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0" fillId="0" borderId="0" xfId="0" quotePrefix="1"/>
    <xf numFmtId="0" fontId="0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0" borderId="11" xfId="0" quotePrefix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5" borderId="2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5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ctr">
              <a:defRPr/>
            </a:pPr>
            <a:r>
              <a:rPr lang="en-US"/>
              <a:t>SR-18 </a:t>
            </a:r>
            <a:endParaRPr lang="en-US" baseline="0"/>
          </a:p>
          <a:p>
            <a:pPr algn="ctr">
              <a:defRPr/>
            </a:pPr>
            <a:r>
              <a:rPr lang="en-US"/>
              <a:t>Travel Time</a:t>
            </a:r>
          </a:p>
        </c:rich>
      </c:tx>
      <c:layout>
        <c:manualLayout>
          <c:xMode val="edge"/>
          <c:yMode val="edge"/>
          <c:x val="0.4537505671419681"/>
          <c:y val="4.6459048898840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84218271612736E-2"/>
          <c:y val="9.7088959135795128E-2"/>
          <c:w val="0.6001619878661919"/>
          <c:h val="0.74514504979873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'TT Data'!$A$6</c:f>
              <c:strCache>
                <c:ptCount val="1"/>
                <c:pt idx="0">
                  <c:v>Pre-Study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'TT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'TT Data'!$B$6:$L$6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'TT Data'!$A$7</c:f>
              <c:strCache>
                <c:ptCount val="1"/>
                <c:pt idx="0">
                  <c:v>Optimized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strRef>
              <c:f>'TT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'TT Data'!$B$7:$L$7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9832"/>
        <c:axId val="260222144"/>
      </c:barChart>
      <c:catAx>
        <c:axId val="7409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0222144"/>
        <c:crosses val="autoZero"/>
        <c:auto val="1"/>
        <c:lblAlgn val="ctr"/>
        <c:lblOffset val="100"/>
        <c:noMultiLvlLbl val="0"/>
      </c:catAx>
      <c:valAx>
        <c:axId val="260222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in Seconds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409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ctr">
              <a:defRPr/>
            </a:pPr>
            <a:r>
              <a:rPr lang="en-US"/>
              <a:t>SR-18 </a:t>
            </a:r>
            <a:endParaRPr lang="en-US" baseline="0"/>
          </a:p>
          <a:p>
            <a:pPr algn="ctr">
              <a:defRPr/>
            </a:pPr>
            <a:r>
              <a:rPr lang="en-US"/>
              <a:t>Vehicle Delay</a:t>
            </a:r>
          </a:p>
        </c:rich>
      </c:tx>
      <c:layout>
        <c:manualLayout>
          <c:xMode val="edge"/>
          <c:yMode val="edge"/>
          <c:x val="0.4537505671419681"/>
          <c:y val="4.6459048898840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84218271612736E-2"/>
          <c:y val="9.7088959135795128E-2"/>
          <c:w val="0.6001619878661919"/>
          <c:h val="0.74514504979873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'Delay Data'!$A$6</c:f>
              <c:strCache>
                <c:ptCount val="1"/>
                <c:pt idx="0">
                  <c:v>Pre-Study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'Delay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'Delay Data'!$B$6:$L$6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'Delay Data'!$A$7</c:f>
              <c:strCache>
                <c:ptCount val="1"/>
                <c:pt idx="0">
                  <c:v>Optimized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strRef>
              <c:f>'Delay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'Delay Data'!$B$7:$L$7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895528"/>
        <c:axId val="259181152"/>
      </c:barChart>
      <c:catAx>
        <c:axId val="25889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9181152"/>
        <c:crosses val="autoZero"/>
        <c:auto val="1"/>
        <c:lblAlgn val="ctr"/>
        <c:lblOffset val="100"/>
        <c:noMultiLvlLbl val="0"/>
      </c:catAx>
      <c:valAx>
        <c:axId val="259181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 Delay in Seconds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58895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ctr">
              <a:defRPr/>
            </a:pPr>
            <a:r>
              <a:rPr lang="en-US"/>
              <a:t>SR-18 </a:t>
            </a:r>
            <a:endParaRPr lang="en-US" baseline="0"/>
          </a:p>
          <a:p>
            <a:pPr algn="ctr">
              <a:defRPr/>
            </a:pPr>
            <a:r>
              <a:rPr lang="en-US"/>
              <a:t>Stopped Delay</a:t>
            </a:r>
          </a:p>
        </c:rich>
      </c:tx>
      <c:layout>
        <c:manualLayout>
          <c:xMode val="edge"/>
          <c:yMode val="edge"/>
          <c:x val="0.4537505671419681"/>
          <c:y val="4.6459048898840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84218271612736E-2"/>
          <c:y val="9.7088959135795128E-2"/>
          <c:w val="0.6001619878661919"/>
          <c:h val="0.74514504979873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'Stopped Delay Data'!$A$6</c:f>
              <c:strCache>
                <c:ptCount val="1"/>
                <c:pt idx="0">
                  <c:v>Pre-Study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'Stopped Delay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'Stopped Delay Data'!$B$6:$L$6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'Stopped Delay Data'!$A$7</c:f>
              <c:strCache>
                <c:ptCount val="1"/>
                <c:pt idx="0">
                  <c:v>Optimized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strRef>
              <c:f>'Stopped Delay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'Stopped Delay Data'!$B$7:$L$7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51112"/>
        <c:axId val="260566240"/>
      </c:barChart>
      <c:catAx>
        <c:axId val="25815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0566240"/>
        <c:crosses val="autoZero"/>
        <c:auto val="1"/>
        <c:lblAlgn val="ctr"/>
        <c:lblOffset val="100"/>
        <c:noMultiLvlLbl val="0"/>
      </c:catAx>
      <c:valAx>
        <c:axId val="260566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Stopped Delay in Seconds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58151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ctr">
              <a:defRPr/>
            </a:pPr>
            <a:r>
              <a:rPr lang="en-US"/>
              <a:t>SR-18 </a:t>
            </a:r>
            <a:endParaRPr lang="en-US" baseline="0"/>
          </a:p>
          <a:p>
            <a:pPr algn="ctr">
              <a:defRPr/>
            </a:pPr>
            <a:r>
              <a:rPr lang="en-US"/>
              <a:t>Stops</a:t>
            </a:r>
          </a:p>
        </c:rich>
      </c:tx>
      <c:layout>
        <c:manualLayout>
          <c:xMode val="edge"/>
          <c:yMode val="edge"/>
          <c:x val="0.4537505671419681"/>
          <c:y val="4.6459048898840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84218271612736E-2"/>
          <c:y val="9.7088959135795128E-2"/>
          <c:w val="0.6001619878661919"/>
          <c:h val="0.74514504979873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'Stop Data'!$A$6</c:f>
              <c:strCache>
                <c:ptCount val="1"/>
                <c:pt idx="0">
                  <c:v>Pre-Study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'Stop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'Stop Data'!$B$6:$L$6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'Stop Data'!$A$7</c:f>
              <c:strCache>
                <c:ptCount val="1"/>
                <c:pt idx="0">
                  <c:v>Optimized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strRef>
              <c:f>'Stop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'Stop Data'!$B$7:$L$7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96496"/>
        <c:axId val="257497672"/>
      </c:barChart>
      <c:catAx>
        <c:axId val="25749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497672"/>
        <c:crosses val="autoZero"/>
        <c:auto val="1"/>
        <c:lblAlgn val="ctr"/>
        <c:lblOffset val="100"/>
        <c:noMultiLvlLbl val="0"/>
      </c:catAx>
      <c:valAx>
        <c:axId val="257497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Stops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57496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ctr">
              <a:defRPr/>
            </a:pPr>
            <a:r>
              <a:rPr lang="en-US"/>
              <a:t>SR-18 </a:t>
            </a:r>
            <a:endParaRPr lang="en-US" baseline="0"/>
          </a:p>
          <a:p>
            <a:pPr algn="ctr">
              <a:defRPr/>
            </a:pPr>
            <a:r>
              <a:rPr lang="en-US"/>
              <a:t>Average Speed</a:t>
            </a:r>
          </a:p>
        </c:rich>
      </c:tx>
      <c:layout>
        <c:manualLayout>
          <c:xMode val="edge"/>
          <c:yMode val="edge"/>
          <c:x val="0.4537505671419681"/>
          <c:y val="4.6459048898840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84218271612736E-2"/>
          <c:y val="9.7088959135795128E-2"/>
          <c:w val="0.6001619878661919"/>
          <c:h val="0.74514504979873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'Ave Speed Data'!$A$6</c:f>
              <c:strCache>
                <c:ptCount val="1"/>
                <c:pt idx="0">
                  <c:v>Pre-Study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'Ave Speed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'Ave Speed Data'!$B$6:$L$6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'Ave Speed Data'!$A$7</c:f>
              <c:strCache>
                <c:ptCount val="1"/>
                <c:pt idx="0">
                  <c:v>Optimized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strRef>
              <c:f>'Ave Speed Data'!$B$5:$L$5</c:f>
              <c:strCache>
                <c:ptCount val="11"/>
                <c:pt idx="0">
                  <c:v>AM</c:v>
                </c:pt>
                <c:pt idx="1">
                  <c:v>Midday</c:v>
                </c:pt>
                <c:pt idx="2">
                  <c:v>PM</c:v>
                </c:pt>
                <c:pt idx="3">
                  <c:v>OP</c:v>
                </c:pt>
                <c:pt idx="4">
                  <c:v>Wkend</c:v>
                </c:pt>
                <c:pt idx="6">
                  <c:v>AM</c:v>
                </c:pt>
                <c:pt idx="7">
                  <c:v>Midday</c:v>
                </c:pt>
                <c:pt idx="8">
                  <c:v>PM</c:v>
                </c:pt>
                <c:pt idx="9">
                  <c:v>OP</c:v>
                </c:pt>
                <c:pt idx="10">
                  <c:v>Wkend</c:v>
                </c:pt>
              </c:strCache>
            </c:strRef>
          </c:cat>
          <c:val>
            <c:numRef>
              <c:f>'Ave Speed Data'!$B$7:$L$7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907432"/>
        <c:axId val="396907824"/>
      </c:barChart>
      <c:catAx>
        <c:axId val="39690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6907824"/>
        <c:crosses val="autoZero"/>
        <c:auto val="1"/>
        <c:lblAlgn val="ctr"/>
        <c:lblOffset val="100"/>
        <c:noMultiLvlLbl val="0"/>
      </c:catAx>
      <c:valAx>
        <c:axId val="396907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Speed in</a:t>
                </a:r>
                <a:r>
                  <a:rPr lang="en-US" baseline="0"/>
                  <a:t> MPH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96907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sheetPr>
    <tabColor rgb="FFFF0000"/>
  </sheetPr>
  <sheetViews>
    <sheetView workbookViewId="0"/>
  </sheetViews>
  <sheetProtection content="1" objects="1"/>
  <pageMargins left="0.25" right="0.25" top="0.75" bottom="0.75" header="0.3" footer="0.3"/>
  <pageSetup orientation="landscape" r:id="rId1"/>
  <drawing r:id="rId2"/>
  <legacyDrawing r:id="rId3"/>
</chartsheet>
</file>

<file path=xl/chartsheets/sheet2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sheetPr>
    <tabColor rgb="FFFF0000"/>
  </sheetPr>
  <sheetViews>
    <sheetView zoomScale="111" workbookViewId="0"/>
  </sheetViews>
  <sheetProtection content="1" objects="1"/>
  <pageMargins left="0.25" right="0.25" top="0.75" bottom="0.75" header="0.3" footer="0.3"/>
  <pageSetup orientation="landscape" r:id="rId1"/>
  <drawing r:id="rId2"/>
  <legacyDrawing r:id="rId3"/>
</chartsheet>
</file>

<file path=xl/chartsheets/sheet3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sheetPr>
    <tabColor rgb="FFFF0000"/>
  </sheetPr>
  <sheetViews>
    <sheetView zoomScale="111" workbookViewId="0"/>
  </sheetViews>
  <sheetProtection content="1" objects="1"/>
  <pageMargins left="0.25" right="0.25" top="0.75" bottom="0.75" header="0.3" footer="0.3"/>
  <pageSetup orientation="landscape" r:id="rId1"/>
  <drawing r:id="rId2"/>
  <legacyDrawing r:id="rId3"/>
</chartsheet>
</file>

<file path=xl/chartsheets/sheet4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sheetPr>
    <tabColor rgb="FFFF0000"/>
  </sheetPr>
  <sheetViews>
    <sheetView zoomScale="111" workbookViewId="0"/>
  </sheetViews>
  <sheetProtection content="1" objects="1"/>
  <pageMargins left="0.25" right="0.25" top="0.75" bottom="0.75" header="0.3" footer="0.3"/>
  <pageSetup orientation="landscape" r:id="rId1"/>
  <drawing r:id="rId2"/>
  <legacyDrawing r:id="rId3"/>
</chartsheet>
</file>

<file path=xl/chartsheets/sheet5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>
  <sheetPr>
    <tabColor rgb="FFFF0000"/>
  </sheetPr>
  <sheetViews>
    <sheetView zoomScale="111" workbookViewId="0"/>
  </sheetViews>
  <sheetProtection content="1" objects="1"/>
  <pageMargins left="0.25" right="0.25" top="0.75" bottom="0.75" header="0.3" footer="0.3"/>
  <pageSetup orientation="landscape" r:id="rId1"/>
  <drawing r:id="rId2"/>
  <legacyDrawing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0.14757</cdr:x>
      <cdr:y>0.88901</cdr:y>
    </cdr:from>
    <cdr:to>
      <cdr:x>0.27332</cdr:x>
      <cdr:y>0.96299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0175" y="5575738"/>
          <a:ext cx="1193200" cy="463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EASTBOUND</a:t>
          </a:r>
        </a:p>
      </cdr:txBody>
    </cdr:sp>
  </cdr:relSizeAnchor>
  <cdr:relSizeAnchor xmlns:cdr="http://schemas.openxmlformats.org/drawingml/2006/chartDrawing">
    <cdr:from>
      <cdr:x>0.07734</cdr:x>
      <cdr:y>0.88121</cdr:y>
    </cdr:from>
    <cdr:to>
      <cdr:x>0.14648</cdr:x>
      <cdr:y>0.90865</cdr:y>
    </cdr:to>
    <cdr:cxnSp macro="">
      <cdr:nvCxnSpPr>
        <cdr:cNvPr id="7" name="Elbow Connector 6"/>
        <cdr:cNvCxnSpPr/>
      </cdr:nvCxnSpPr>
      <cdr:spPr>
        <a:xfrm xmlns:a="http://schemas.openxmlformats.org/drawingml/2006/main">
          <a:off x="733845" y="5526818"/>
          <a:ext cx="656026" cy="172099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0.27264</cdr:x>
      <cdr:y>0.88359</cdr:y>
    </cdr:from>
    <cdr:to>
      <cdr:x>0.35043</cdr:x>
      <cdr:y>0.90746</cdr:y>
    </cdr:to>
    <cdr:cxnSp macro="">
      <cdr:nvCxnSpPr>
        <cdr:cNvPr id="9" name="Elbow Connector 8"/>
        <cdr:cNvCxnSpPr/>
      </cdr:nvCxnSpPr>
      <cdr:spPr>
        <a:xfrm xmlns:a="http://schemas.openxmlformats.org/drawingml/2006/main" rot="10800000" flipV="1">
          <a:off x="2586878" y="5541745"/>
          <a:ext cx="738100" cy="149708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0.4738</cdr:x>
      <cdr:y>0.88592</cdr:y>
    </cdr:from>
    <cdr:to>
      <cdr:x>0.5993</cdr:x>
      <cdr:y>0.95991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95569" y="5556383"/>
          <a:ext cx="1190855" cy="464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WESTBOUND</a:t>
          </a:r>
        </a:p>
      </cdr:txBody>
    </cdr:sp>
  </cdr:relSizeAnchor>
  <cdr:relSizeAnchor xmlns:cdr="http://schemas.openxmlformats.org/drawingml/2006/chartDrawing">
    <cdr:from>
      <cdr:x>0.40466</cdr:x>
      <cdr:y>0.88115</cdr:y>
    </cdr:from>
    <cdr:to>
      <cdr:x>0.4738</cdr:x>
      <cdr:y>0.9086</cdr:y>
    </cdr:to>
    <cdr:cxnSp macro="">
      <cdr:nvCxnSpPr>
        <cdr:cNvPr id="15" name="Elbow Connector 14"/>
        <cdr:cNvCxnSpPr/>
      </cdr:nvCxnSpPr>
      <cdr:spPr>
        <a:xfrm xmlns:a="http://schemas.openxmlformats.org/drawingml/2006/main">
          <a:off x="3839545" y="5526466"/>
          <a:ext cx="656025" cy="172162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0.59996</cdr:x>
      <cdr:y>0.88354</cdr:y>
    </cdr:from>
    <cdr:to>
      <cdr:x>0.67775</cdr:x>
      <cdr:y>0.9074</cdr:y>
    </cdr:to>
    <cdr:cxnSp macro="">
      <cdr:nvCxnSpPr>
        <cdr:cNvPr id="16" name="Elbow Connector 15"/>
        <cdr:cNvCxnSpPr/>
      </cdr:nvCxnSpPr>
      <cdr:spPr>
        <a:xfrm xmlns:a="http://schemas.openxmlformats.org/drawingml/2006/main" rot="10800000" flipV="1">
          <a:off x="5692653" y="5541456"/>
          <a:ext cx="738100" cy="149646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0.67076</cdr:x>
      <cdr:y>0.20789</cdr:y>
    </cdr:from>
    <cdr:to>
      <cdr:x>1</cdr:x>
      <cdr:y>0.56916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46081" name="Picture 1"/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Ave Speed Data'!$N$3:$P$15" spid="_x0000_s46107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6369787" y="1304925"/>
              <a:ext cx="3126638" cy="226767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0.14757</cdr:x>
      <cdr:y>0.88901</cdr:y>
    </cdr:from>
    <cdr:to>
      <cdr:x>0.27332</cdr:x>
      <cdr:y>0.96299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0175" y="5575738"/>
          <a:ext cx="1193200" cy="463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EASTBOUND</a:t>
          </a:r>
        </a:p>
      </cdr:txBody>
    </cdr:sp>
  </cdr:relSizeAnchor>
  <cdr:relSizeAnchor xmlns:cdr="http://schemas.openxmlformats.org/drawingml/2006/chartDrawing">
    <cdr:from>
      <cdr:x>0.07734</cdr:x>
      <cdr:y>0.88121</cdr:y>
    </cdr:from>
    <cdr:to>
      <cdr:x>0.14648</cdr:x>
      <cdr:y>0.90865</cdr:y>
    </cdr:to>
    <cdr:cxnSp macro="">
      <cdr:nvCxnSpPr>
        <cdr:cNvPr id="7" name="Elbow Connector 6"/>
        <cdr:cNvCxnSpPr/>
      </cdr:nvCxnSpPr>
      <cdr:spPr>
        <a:xfrm xmlns:a="http://schemas.openxmlformats.org/drawingml/2006/main">
          <a:off x="733845" y="5526818"/>
          <a:ext cx="656026" cy="172099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0.27264</cdr:x>
      <cdr:y>0.88359</cdr:y>
    </cdr:from>
    <cdr:to>
      <cdr:x>0.35043</cdr:x>
      <cdr:y>0.90746</cdr:y>
    </cdr:to>
    <cdr:cxnSp macro="">
      <cdr:nvCxnSpPr>
        <cdr:cNvPr id="9" name="Elbow Connector 8"/>
        <cdr:cNvCxnSpPr/>
      </cdr:nvCxnSpPr>
      <cdr:spPr>
        <a:xfrm xmlns:a="http://schemas.openxmlformats.org/drawingml/2006/main" rot="10800000" flipV="1">
          <a:off x="2586878" y="5541745"/>
          <a:ext cx="738100" cy="149708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0.4738</cdr:x>
      <cdr:y>0.88592</cdr:y>
    </cdr:from>
    <cdr:to>
      <cdr:x>0.5993</cdr:x>
      <cdr:y>0.95991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95569" y="5556383"/>
          <a:ext cx="1190855" cy="464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WESTBOUND</a:t>
          </a:r>
        </a:p>
      </cdr:txBody>
    </cdr:sp>
  </cdr:relSizeAnchor>
  <cdr:relSizeAnchor xmlns:cdr="http://schemas.openxmlformats.org/drawingml/2006/chartDrawing">
    <cdr:from>
      <cdr:x>0.40466</cdr:x>
      <cdr:y>0.88115</cdr:y>
    </cdr:from>
    <cdr:to>
      <cdr:x>0.4738</cdr:x>
      <cdr:y>0.9086</cdr:y>
    </cdr:to>
    <cdr:cxnSp macro="">
      <cdr:nvCxnSpPr>
        <cdr:cNvPr id="15" name="Elbow Connector 14"/>
        <cdr:cNvCxnSpPr/>
      </cdr:nvCxnSpPr>
      <cdr:spPr>
        <a:xfrm xmlns:a="http://schemas.openxmlformats.org/drawingml/2006/main">
          <a:off x="3839545" y="5526466"/>
          <a:ext cx="656025" cy="172162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0.59996</cdr:x>
      <cdr:y>0.88354</cdr:y>
    </cdr:from>
    <cdr:to>
      <cdr:x>0.67775</cdr:x>
      <cdr:y>0.9074</cdr:y>
    </cdr:to>
    <cdr:cxnSp macro="">
      <cdr:nvCxnSpPr>
        <cdr:cNvPr id="16" name="Elbow Connector 15"/>
        <cdr:cNvCxnSpPr/>
      </cdr:nvCxnSpPr>
      <cdr:spPr>
        <a:xfrm xmlns:a="http://schemas.openxmlformats.org/drawingml/2006/main" rot="10800000" flipV="1">
          <a:off x="5692653" y="5541456"/>
          <a:ext cx="738100" cy="149646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0.67668</cdr:x>
      <cdr:y>0.24358</cdr:y>
    </cdr:from>
    <cdr:to>
      <cdr:x>0.98996</cdr:x>
      <cdr:y>0.58344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1025" name="Picture 1"/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TT Data'!$N$3:$P$15" spid="_x0000_s1125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6420600" y="1527696"/>
              <a:ext cx="2972515" cy="213154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82095" cy="62727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0.14757</cdr:x>
      <cdr:y>0.88901</cdr:y>
    </cdr:from>
    <cdr:to>
      <cdr:x>0.27332</cdr:x>
      <cdr:y>0.96299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0175" y="5575738"/>
          <a:ext cx="1193200" cy="463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EASTBOUND</a:t>
          </a:r>
        </a:p>
      </cdr:txBody>
    </cdr:sp>
  </cdr:relSizeAnchor>
  <cdr:relSizeAnchor xmlns:cdr="http://schemas.openxmlformats.org/drawingml/2006/chartDrawing">
    <cdr:from>
      <cdr:x>0.07734</cdr:x>
      <cdr:y>0.88121</cdr:y>
    </cdr:from>
    <cdr:to>
      <cdr:x>0.14648</cdr:x>
      <cdr:y>0.90865</cdr:y>
    </cdr:to>
    <cdr:cxnSp macro="">
      <cdr:nvCxnSpPr>
        <cdr:cNvPr id="7" name="Elbow Connector 6"/>
        <cdr:cNvCxnSpPr/>
      </cdr:nvCxnSpPr>
      <cdr:spPr>
        <a:xfrm xmlns:a="http://schemas.openxmlformats.org/drawingml/2006/main">
          <a:off x="733845" y="5526818"/>
          <a:ext cx="656026" cy="172099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0.27264</cdr:x>
      <cdr:y>0.88359</cdr:y>
    </cdr:from>
    <cdr:to>
      <cdr:x>0.35043</cdr:x>
      <cdr:y>0.90746</cdr:y>
    </cdr:to>
    <cdr:cxnSp macro="">
      <cdr:nvCxnSpPr>
        <cdr:cNvPr id="9" name="Elbow Connector 8"/>
        <cdr:cNvCxnSpPr/>
      </cdr:nvCxnSpPr>
      <cdr:spPr>
        <a:xfrm xmlns:a="http://schemas.openxmlformats.org/drawingml/2006/main" rot="10800000" flipV="1">
          <a:off x="2586878" y="5541745"/>
          <a:ext cx="738100" cy="149708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0.4738</cdr:x>
      <cdr:y>0.88592</cdr:y>
    </cdr:from>
    <cdr:to>
      <cdr:x>0.5993</cdr:x>
      <cdr:y>0.95991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95569" y="5556383"/>
          <a:ext cx="1190855" cy="464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WESTBOUND</a:t>
          </a:r>
        </a:p>
      </cdr:txBody>
    </cdr:sp>
  </cdr:relSizeAnchor>
  <cdr:relSizeAnchor xmlns:cdr="http://schemas.openxmlformats.org/drawingml/2006/chartDrawing">
    <cdr:from>
      <cdr:x>0.40466</cdr:x>
      <cdr:y>0.88115</cdr:y>
    </cdr:from>
    <cdr:to>
      <cdr:x>0.4738</cdr:x>
      <cdr:y>0.9086</cdr:y>
    </cdr:to>
    <cdr:cxnSp macro="">
      <cdr:nvCxnSpPr>
        <cdr:cNvPr id="15" name="Elbow Connector 14"/>
        <cdr:cNvCxnSpPr/>
      </cdr:nvCxnSpPr>
      <cdr:spPr>
        <a:xfrm xmlns:a="http://schemas.openxmlformats.org/drawingml/2006/main">
          <a:off x="3839545" y="5526466"/>
          <a:ext cx="656025" cy="172162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0.59996</cdr:x>
      <cdr:y>0.88354</cdr:y>
    </cdr:from>
    <cdr:to>
      <cdr:x>0.67775</cdr:x>
      <cdr:y>0.9074</cdr:y>
    </cdr:to>
    <cdr:cxnSp macro="">
      <cdr:nvCxnSpPr>
        <cdr:cNvPr id="16" name="Elbow Connector 15"/>
        <cdr:cNvCxnSpPr/>
      </cdr:nvCxnSpPr>
      <cdr:spPr>
        <a:xfrm xmlns:a="http://schemas.openxmlformats.org/drawingml/2006/main" rot="10800000" flipV="1">
          <a:off x="5692653" y="5541456"/>
          <a:ext cx="738100" cy="149646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0.6762</cdr:x>
      <cdr:y>0.18397</cdr:y>
    </cdr:from>
    <cdr:to>
      <cdr:x>1</cdr:x>
      <cdr:y>0.53897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2049" name="Picture 1"/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Delay Data'!$N$3:$P$15" spid="_x0000_s2062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6411796" y="1154012"/>
              <a:ext cx="3070299" cy="222681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82095" cy="62727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0.14757</cdr:x>
      <cdr:y>0.88901</cdr:y>
    </cdr:from>
    <cdr:to>
      <cdr:x>0.27332</cdr:x>
      <cdr:y>0.96299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0175" y="5575738"/>
          <a:ext cx="1193200" cy="463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EASTBOUND</a:t>
          </a:r>
        </a:p>
      </cdr:txBody>
    </cdr:sp>
  </cdr:relSizeAnchor>
  <cdr:relSizeAnchor xmlns:cdr="http://schemas.openxmlformats.org/drawingml/2006/chartDrawing">
    <cdr:from>
      <cdr:x>0.07734</cdr:x>
      <cdr:y>0.88121</cdr:y>
    </cdr:from>
    <cdr:to>
      <cdr:x>0.14648</cdr:x>
      <cdr:y>0.90865</cdr:y>
    </cdr:to>
    <cdr:cxnSp macro="">
      <cdr:nvCxnSpPr>
        <cdr:cNvPr id="7" name="Elbow Connector 6"/>
        <cdr:cNvCxnSpPr/>
      </cdr:nvCxnSpPr>
      <cdr:spPr>
        <a:xfrm xmlns:a="http://schemas.openxmlformats.org/drawingml/2006/main">
          <a:off x="733845" y="5526818"/>
          <a:ext cx="656026" cy="172099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0.27264</cdr:x>
      <cdr:y>0.88359</cdr:y>
    </cdr:from>
    <cdr:to>
      <cdr:x>0.35043</cdr:x>
      <cdr:y>0.90746</cdr:y>
    </cdr:to>
    <cdr:cxnSp macro="">
      <cdr:nvCxnSpPr>
        <cdr:cNvPr id="9" name="Elbow Connector 8"/>
        <cdr:cNvCxnSpPr/>
      </cdr:nvCxnSpPr>
      <cdr:spPr>
        <a:xfrm xmlns:a="http://schemas.openxmlformats.org/drawingml/2006/main" rot="10800000" flipV="1">
          <a:off x="2586878" y="5541745"/>
          <a:ext cx="738100" cy="149708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0.4738</cdr:x>
      <cdr:y>0.88592</cdr:y>
    </cdr:from>
    <cdr:to>
      <cdr:x>0.5993</cdr:x>
      <cdr:y>0.95991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95569" y="5556383"/>
          <a:ext cx="1190855" cy="464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WESTBOUND</a:t>
          </a:r>
        </a:p>
      </cdr:txBody>
    </cdr:sp>
  </cdr:relSizeAnchor>
  <cdr:relSizeAnchor xmlns:cdr="http://schemas.openxmlformats.org/drawingml/2006/chartDrawing">
    <cdr:from>
      <cdr:x>0.40466</cdr:x>
      <cdr:y>0.88115</cdr:y>
    </cdr:from>
    <cdr:to>
      <cdr:x>0.4738</cdr:x>
      <cdr:y>0.9086</cdr:y>
    </cdr:to>
    <cdr:cxnSp macro="">
      <cdr:nvCxnSpPr>
        <cdr:cNvPr id="15" name="Elbow Connector 14"/>
        <cdr:cNvCxnSpPr/>
      </cdr:nvCxnSpPr>
      <cdr:spPr>
        <a:xfrm xmlns:a="http://schemas.openxmlformats.org/drawingml/2006/main">
          <a:off x="3839545" y="5526466"/>
          <a:ext cx="656025" cy="172162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0.59996</cdr:x>
      <cdr:y>0.88354</cdr:y>
    </cdr:from>
    <cdr:to>
      <cdr:x>0.67775</cdr:x>
      <cdr:y>0.9074</cdr:y>
    </cdr:to>
    <cdr:cxnSp macro="">
      <cdr:nvCxnSpPr>
        <cdr:cNvPr id="16" name="Elbow Connector 15"/>
        <cdr:cNvCxnSpPr/>
      </cdr:nvCxnSpPr>
      <cdr:spPr>
        <a:xfrm xmlns:a="http://schemas.openxmlformats.org/drawingml/2006/main" rot="10800000" flipV="1">
          <a:off x="5692653" y="5541456"/>
          <a:ext cx="738100" cy="149646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0.66778</cdr:x>
      <cdr:y>0.16785</cdr:y>
    </cdr:from>
    <cdr:to>
      <cdr:x>1</cdr:x>
      <cdr:y>0.53208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3073" name="Picture 1"/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Stopped Delay Data'!$N$3:$P$15" spid="_x0000_s3087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6331938" y="1052885"/>
              <a:ext cx="3150157" cy="228472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82095" cy="62727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0.14757</cdr:x>
      <cdr:y>0.88901</cdr:y>
    </cdr:from>
    <cdr:to>
      <cdr:x>0.27332</cdr:x>
      <cdr:y>0.96299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0175" y="5575738"/>
          <a:ext cx="1193200" cy="463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EASTBOUND</a:t>
          </a:r>
        </a:p>
      </cdr:txBody>
    </cdr:sp>
  </cdr:relSizeAnchor>
  <cdr:relSizeAnchor xmlns:cdr="http://schemas.openxmlformats.org/drawingml/2006/chartDrawing">
    <cdr:from>
      <cdr:x>0.07734</cdr:x>
      <cdr:y>0.88121</cdr:y>
    </cdr:from>
    <cdr:to>
      <cdr:x>0.14648</cdr:x>
      <cdr:y>0.90865</cdr:y>
    </cdr:to>
    <cdr:cxnSp macro="">
      <cdr:nvCxnSpPr>
        <cdr:cNvPr id="7" name="Elbow Connector 6"/>
        <cdr:cNvCxnSpPr/>
      </cdr:nvCxnSpPr>
      <cdr:spPr>
        <a:xfrm xmlns:a="http://schemas.openxmlformats.org/drawingml/2006/main">
          <a:off x="733845" y="5526818"/>
          <a:ext cx="656026" cy="172099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0.27264</cdr:x>
      <cdr:y>0.88359</cdr:y>
    </cdr:from>
    <cdr:to>
      <cdr:x>0.35043</cdr:x>
      <cdr:y>0.90746</cdr:y>
    </cdr:to>
    <cdr:cxnSp macro="">
      <cdr:nvCxnSpPr>
        <cdr:cNvPr id="9" name="Elbow Connector 8"/>
        <cdr:cNvCxnSpPr/>
      </cdr:nvCxnSpPr>
      <cdr:spPr>
        <a:xfrm xmlns:a="http://schemas.openxmlformats.org/drawingml/2006/main" rot="10800000" flipV="1">
          <a:off x="2586878" y="5541745"/>
          <a:ext cx="738100" cy="149708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0.4738</cdr:x>
      <cdr:y>0.88592</cdr:y>
    </cdr:from>
    <cdr:to>
      <cdr:x>0.5993</cdr:x>
      <cdr:y>0.95991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95569" y="5556383"/>
          <a:ext cx="1190855" cy="464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WESTBOUND</a:t>
          </a:r>
        </a:p>
      </cdr:txBody>
    </cdr:sp>
  </cdr:relSizeAnchor>
  <cdr:relSizeAnchor xmlns:cdr="http://schemas.openxmlformats.org/drawingml/2006/chartDrawing">
    <cdr:from>
      <cdr:x>0.40466</cdr:x>
      <cdr:y>0.88115</cdr:y>
    </cdr:from>
    <cdr:to>
      <cdr:x>0.4738</cdr:x>
      <cdr:y>0.9086</cdr:y>
    </cdr:to>
    <cdr:cxnSp macro="">
      <cdr:nvCxnSpPr>
        <cdr:cNvPr id="15" name="Elbow Connector 14"/>
        <cdr:cNvCxnSpPr/>
      </cdr:nvCxnSpPr>
      <cdr:spPr>
        <a:xfrm xmlns:a="http://schemas.openxmlformats.org/drawingml/2006/main">
          <a:off x="3839545" y="5526466"/>
          <a:ext cx="656025" cy="172162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0.59996</cdr:x>
      <cdr:y>0.88354</cdr:y>
    </cdr:from>
    <cdr:to>
      <cdr:x>0.67775</cdr:x>
      <cdr:y>0.9074</cdr:y>
    </cdr:to>
    <cdr:cxnSp macro="">
      <cdr:nvCxnSpPr>
        <cdr:cNvPr id="16" name="Elbow Connector 15"/>
        <cdr:cNvCxnSpPr/>
      </cdr:nvCxnSpPr>
      <cdr:spPr>
        <a:xfrm xmlns:a="http://schemas.openxmlformats.org/drawingml/2006/main" rot="10800000" flipV="1">
          <a:off x="5692653" y="5541456"/>
          <a:ext cx="738100" cy="149646"/>
        </a:xfrm>
        <a:prstGeom xmlns:a="http://schemas.openxmlformats.org/drawingml/2006/main" prst="bentConnector3">
          <a:avLst>
            <a:gd name="adj1" fmla="val 0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0.67378</cdr:x>
      <cdr:y>0.21548</cdr:y>
    </cdr:from>
    <cdr:to>
      <cdr:x>1</cdr:x>
      <cdr:y>0.57342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45057" name="Picture 1"/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Stop Data'!$N$3:$P$15" spid="_x0000_s45083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6398546" y="1352549"/>
              <a:ext cx="3097879" cy="224681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82095" cy="62727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K5" sqref="K5"/>
    </sheetView>
  </sheetViews>
  <sheetFormatPr defaultRowHeight="15" x14ac:dyDescent="0.25"/>
  <cols>
    <col min="7" max="7" width="13.42578125" bestFit="1" customWidth="1"/>
  </cols>
  <sheetData>
    <row r="1" spans="1:9" ht="18" x14ac:dyDescent="0.25">
      <c r="A1" s="78" t="s">
        <v>48</v>
      </c>
      <c r="B1" s="78"/>
      <c r="C1" s="78"/>
      <c r="D1" s="78"/>
      <c r="E1" s="78"/>
      <c r="F1" s="78"/>
      <c r="G1" s="78"/>
    </row>
    <row r="2" spans="1:9" ht="18" x14ac:dyDescent="0.25">
      <c r="A2" s="79" t="s">
        <v>49</v>
      </c>
      <c r="B2" s="79"/>
      <c r="C2" s="79"/>
      <c r="D2" s="79"/>
      <c r="E2" s="79"/>
      <c r="F2" s="79"/>
      <c r="G2" s="79"/>
    </row>
    <row r="3" spans="1:9" ht="15.75" x14ac:dyDescent="0.25">
      <c r="A3" s="73" t="s">
        <v>18</v>
      </c>
      <c r="B3" s="73"/>
      <c r="C3" s="73"/>
      <c r="D3" s="73"/>
      <c r="E3" s="73"/>
      <c r="F3" s="73"/>
      <c r="G3" s="73"/>
    </row>
    <row r="4" spans="1:9" ht="15.75" thickBot="1" x14ac:dyDescent="0.3">
      <c r="H4" s="2"/>
      <c r="I4" s="2"/>
    </row>
    <row r="5" spans="1:9" ht="45.75" thickBot="1" x14ac:dyDescent="0.3">
      <c r="A5" s="82" t="s">
        <v>28</v>
      </c>
      <c r="B5" s="83"/>
      <c r="C5" s="22" t="s">
        <v>0</v>
      </c>
      <c r="D5" s="22" t="s">
        <v>21</v>
      </c>
      <c r="E5" s="22" t="s">
        <v>22</v>
      </c>
      <c r="F5" s="22" t="s">
        <v>2</v>
      </c>
      <c r="G5" s="23" t="s">
        <v>1</v>
      </c>
    </row>
    <row r="6" spans="1:9" ht="15" customHeight="1" x14ac:dyDescent="0.25">
      <c r="A6" s="75" t="s">
        <v>11</v>
      </c>
      <c r="B6" s="76"/>
      <c r="C6" s="76"/>
      <c r="D6" s="76"/>
      <c r="E6" s="76"/>
      <c r="F6" s="76"/>
      <c r="G6" s="77"/>
    </row>
    <row r="7" spans="1:9" ht="15" customHeight="1" x14ac:dyDescent="0.25">
      <c r="A7" s="80" t="s">
        <v>26</v>
      </c>
      <c r="B7" s="81"/>
      <c r="C7" s="3" t="e">
        <f>'Pre vs. Optimized'!C7</f>
        <v>#DIV/0!</v>
      </c>
      <c r="D7" s="3" t="e">
        <f>'Pre vs. Optimized'!D7</f>
        <v>#DIV/0!</v>
      </c>
      <c r="E7" s="3" t="e">
        <f>'Pre vs. Optimized'!E7</f>
        <v>#DIV/0!</v>
      </c>
      <c r="F7" s="3" t="e">
        <f>'Pre vs. Optimized'!F7</f>
        <v>#DIV/0!</v>
      </c>
      <c r="G7" s="11" t="e">
        <f>'Pre vs. Optimized'!G7</f>
        <v>#DIV/0!</v>
      </c>
    </row>
    <row r="8" spans="1:9" x14ac:dyDescent="0.25">
      <c r="A8" s="80" t="s">
        <v>27</v>
      </c>
      <c r="B8" s="81"/>
      <c r="C8" s="3" t="e">
        <f>'Pre vs. Optimized'!C8</f>
        <v>#DIV/0!</v>
      </c>
      <c r="D8" s="3" t="e">
        <f>'Pre vs. Optimized'!D8</f>
        <v>#DIV/0!</v>
      </c>
      <c r="E8" s="3" t="e">
        <f>'Pre vs. Optimized'!E8</f>
        <v>#DIV/0!</v>
      </c>
      <c r="F8" s="3" t="e">
        <f>'Pre vs. Optimized'!F8</f>
        <v>#DIV/0!</v>
      </c>
      <c r="G8" s="11" t="e">
        <f>'Pre vs. Optimized'!G8</f>
        <v>#DIV/0!</v>
      </c>
    </row>
    <row r="9" spans="1:9" ht="15.75" thickBot="1" x14ac:dyDescent="0.3">
      <c r="A9" s="71" t="s">
        <v>12</v>
      </c>
      <c r="B9" s="72"/>
      <c r="C9" s="40" t="e">
        <f>(C8-C7)/(C7)</f>
        <v>#DIV/0!</v>
      </c>
      <c r="D9" s="40" t="e">
        <f>(D8-D7)/(D7)</f>
        <v>#DIV/0!</v>
      </c>
      <c r="E9" s="40" t="e">
        <f>(E8-E7)/(E7)</f>
        <v>#DIV/0!</v>
      </c>
      <c r="F9" s="40" t="e">
        <f>(F8-F7)/(F7)</f>
        <v>#DIV/0!</v>
      </c>
      <c r="G9" s="42" t="e">
        <f>(G8-G7)/(G7)</f>
        <v>#DIV/0!</v>
      </c>
      <c r="H9" s="2"/>
      <c r="I9" s="2"/>
    </row>
    <row r="10" spans="1:9" ht="15" hidden="1" customHeight="1" x14ac:dyDescent="0.25">
      <c r="A10" s="75"/>
      <c r="B10" s="76"/>
      <c r="C10" s="76"/>
      <c r="D10" s="76"/>
      <c r="E10" s="76"/>
      <c r="F10" s="76"/>
      <c r="G10" s="77"/>
    </row>
    <row r="11" spans="1:9" ht="15" hidden="1" customHeight="1" x14ac:dyDescent="0.25">
      <c r="A11" s="10"/>
      <c r="B11" s="3"/>
      <c r="C11" s="3"/>
      <c r="D11" s="3"/>
      <c r="E11" s="3"/>
      <c r="F11" s="24"/>
      <c r="G11" s="11"/>
    </row>
    <row r="12" spans="1:9" hidden="1" x14ac:dyDescent="0.25">
      <c r="A12" s="10"/>
      <c r="B12" s="3"/>
      <c r="C12" s="3"/>
      <c r="D12" s="3"/>
      <c r="E12" s="3"/>
      <c r="F12" s="24"/>
      <c r="G12" s="11"/>
      <c r="H12" s="1"/>
      <c r="I12" s="1"/>
    </row>
    <row r="13" spans="1:9" ht="15" hidden="1" customHeight="1" x14ac:dyDescent="0.25">
      <c r="A13" s="69"/>
      <c r="B13" s="70"/>
      <c r="C13" s="5"/>
      <c r="D13" s="5"/>
      <c r="E13" s="5"/>
      <c r="F13" s="6"/>
      <c r="G13" s="12"/>
    </row>
    <row r="14" spans="1:9" ht="15" hidden="1" customHeight="1" x14ac:dyDescent="0.25">
      <c r="A14" s="10"/>
      <c r="B14" s="3"/>
      <c r="C14" s="3"/>
      <c r="D14" s="3"/>
      <c r="E14" s="3"/>
      <c r="F14" s="24"/>
      <c r="G14" s="11"/>
    </row>
    <row r="15" spans="1:9" hidden="1" x14ac:dyDescent="0.25">
      <c r="A15" s="10"/>
      <c r="B15" s="3"/>
      <c r="C15" s="3"/>
      <c r="D15" s="3"/>
      <c r="E15" s="3"/>
      <c r="F15" s="3"/>
      <c r="G15" s="11"/>
    </row>
    <row r="16" spans="1:9" hidden="1" x14ac:dyDescent="0.25">
      <c r="A16" s="69"/>
      <c r="B16" s="70"/>
      <c r="C16" s="5"/>
      <c r="D16" s="5"/>
      <c r="E16" s="5"/>
      <c r="F16" s="4"/>
      <c r="G16" s="13"/>
    </row>
    <row r="17" spans="1:18" ht="15" hidden="1" customHeight="1" x14ac:dyDescent="0.25">
      <c r="A17" s="66"/>
      <c r="B17" s="67"/>
      <c r="C17" s="67"/>
      <c r="D17" s="67"/>
      <c r="E17" s="67"/>
      <c r="F17" s="67"/>
      <c r="G17" s="68"/>
    </row>
    <row r="18" spans="1:18" ht="15" hidden="1" customHeight="1" x14ac:dyDescent="0.25">
      <c r="A18" s="10"/>
      <c r="B18" s="3"/>
      <c r="C18" s="3"/>
      <c r="D18" s="3"/>
      <c r="E18" s="3"/>
      <c r="F18" s="3"/>
      <c r="G18" s="11"/>
    </row>
    <row r="19" spans="1:18" hidden="1" x14ac:dyDescent="0.25">
      <c r="A19" s="10"/>
      <c r="B19" s="3"/>
      <c r="C19" s="3"/>
      <c r="D19" s="3"/>
      <c r="E19" s="3"/>
      <c r="F19" s="3"/>
      <c r="G19" s="11"/>
    </row>
    <row r="20" spans="1:18" ht="15" hidden="1" customHeight="1" x14ac:dyDescent="0.25">
      <c r="A20" s="69"/>
      <c r="B20" s="70"/>
      <c r="C20" s="5"/>
      <c r="D20" s="5"/>
      <c r="E20" s="5"/>
      <c r="F20" s="5"/>
      <c r="G20" s="12"/>
    </row>
    <row r="21" spans="1:18" ht="15" hidden="1" customHeight="1" x14ac:dyDescent="0.25">
      <c r="A21" s="10"/>
      <c r="B21" s="3"/>
      <c r="C21" s="3"/>
      <c r="D21" s="3"/>
      <c r="E21" s="3"/>
      <c r="F21" s="3"/>
      <c r="G21" s="11"/>
    </row>
    <row r="22" spans="1:18" hidden="1" x14ac:dyDescent="0.25">
      <c r="A22" s="10"/>
      <c r="B22" s="3"/>
      <c r="C22" s="3"/>
      <c r="D22" s="3"/>
      <c r="E22" s="3"/>
      <c r="F22" s="3"/>
      <c r="G22" s="11"/>
    </row>
    <row r="23" spans="1:18" hidden="1" x14ac:dyDescent="0.25">
      <c r="A23" s="69"/>
      <c r="B23" s="70"/>
      <c r="C23" s="5"/>
      <c r="D23" s="5"/>
      <c r="E23" s="5"/>
      <c r="F23" s="5"/>
      <c r="G23" s="12"/>
    </row>
    <row r="24" spans="1:18" ht="15" hidden="1" customHeight="1" x14ac:dyDescent="0.25">
      <c r="A24" s="66"/>
      <c r="B24" s="67"/>
      <c r="C24" s="67"/>
      <c r="D24" s="67"/>
      <c r="E24" s="67"/>
      <c r="F24" s="67"/>
      <c r="G24" s="68"/>
    </row>
    <row r="25" spans="1:18" ht="15" hidden="1" customHeight="1" x14ac:dyDescent="0.25">
      <c r="A25" s="10"/>
      <c r="B25" s="3"/>
      <c r="C25" s="3"/>
      <c r="D25" s="3"/>
      <c r="E25" s="3"/>
      <c r="F25" s="3"/>
      <c r="G25" s="20"/>
    </row>
    <row r="26" spans="1:18" hidden="1" x14ac:dyDescent="0.25">
      <c r="A26" s="10"/>
      <c r="B26" s="3"/>
      <c r="C26" s="3"/>
      <c r="D26" s="3"/>
      <c r="E26" s="3"/>
      <c r="F26" s="3"/>
      <c r="G26" s="20"/>
    </row>
    <row r="27" spans="1:18" ht="15" hidden="1" customHeight="1" x14ac:dyDescent="0.25">
      <c r="A27" s="69"/>
      <c r="B27" s="70"/>
      <c r="C27" s="5"/>
      <c r="D27" s="5"/>
      <c r="E27" s="5"/>
      <c r="F27" s="6"/>
      <c r="G27" s="12"/>
    </row>
    <row r="28" spans="1:18" ht="15" hidden="1" customHeight="1" x14ac:dyDescent="0.25">
      <c r="A28" s="10"/>
      <c r="B28" s="3"/>
      <c r="C28" s="3"/>
      <c r="D28" s="3"/>
      <c r="E28" s="3"/>
      <c r="F28" s="3"/>
      <c r="G28" s="11"/>
    </row>
    <row r="29" spans="1:18" hidden="1" x14ac:dyDescent="0.25">
      <c r="A29" s="10"/>
      <c r="B29" s="3"/>
      <c r="C29" s="3"/>
      <c r="D29" s="3"/>
      <c r="E29" s="3"/>
      <c r="F29" s="3"/>
      <c r="G29" s="20"/>
    </row>
    <row r="30" spans="1:18" ht="15.75" hidden="1" thickBot="1" x14ac:dyDescent="0.3">
      <c r="A30" s="71"/>
      <c r="B30" s="72"/>
      <c r="C30" s="15"/>
      <c r="D30" s="15"/>
      <c r="E30" s="15"/>
      <c r="F30" s="14"/>
      <c r="G30" s="16"/>
    </row>
    <row r="31" spans="1:18" x14ac:dyDescent="0.25">
      <c r="M31" s="19"/>
      <c r="N31" s="19"/>
      <c r="O31" s="19"/>
      <c r="P31" s="19"/>
      <c r="Q31" s="19"/>
      <c r="R31" s="19"/>
    </row>
    <row r="32" spans="1:18" x14ac:dyDescent="0.25">
      <c r="A32" s="7"/>
      <c r="B32" t="s">
        <v>8</v>
      </c>
      <c r="L32" s="18"/>
      <c r="M32" s="18"/>
      <c r="N32" s="18"/>
      <c r="O32" s="18"/>
      <c r="P32" s="19"/>
      <c r="Q32" s="18"/>
      <c r="R32" s="18"/>
    </row>
    <row r="33" spans="1:18" x14ac:dyDescent="0.25">
      <c r="A33" s="9"/>
      <c r="B33" t="s">
        <v>10</v>
      </c>
      <c r="L33" s="18"/>
      <c r="M33" s="18"/>
      <c r="N33" s="18"/>
      <c r="O33" s="18"/>
      <c r="P33" s="19"/>
      <c r="Q33" s="18"/>
      <c r="R33" s="18"/>
    </row>
    <row r="34" spans="1:18" x14ac:dyDescent="0.25">
      <c r="A34" s="8"/>
      <c r="B34" t="s">
        <v>9</v>
      </c>
      <c r="L34" s="18"/>
      <c r="M34" s="18"/>
      <c r="N34" s="18"/>
      <c r="O34" s="18"/>
      <c r="P34" s="19"/>
      <c r="Q34" s="18"/>
      <c r="R34" s="18"/>
    </row>
    <row r="35" spans="1:18" x14ac:dyDescent="0.25">
      <c r="L35" s="18"/>
      <c r="M35" s="18"/>
      <c r="N35" s="18"/>
      <c r="O35" s="18"/>
      <c r="P35" s="19"/>
      <c r="Q35" s="18"/>
      <c r="R35" s="18"/>
    </row>
    <row r="36" spans="1:18" ht="28.5" customHeight="1" x14ac:dyDescent="0.25">
      <c r="A36" s="74" t="s">
        <v>20</v>
      </c>
      <c r="B36" s="74"/>
      <c r="C36" s="74"/>
      <c r="D36" s="74"/>
      <c r="E36" s="74"/>
      <c r="F36" s="74"/>
      <c r="G36" s="74"/>
      <c r="L36" s="18"/>
      <c r="M36" s="18"/>
      <c r="N36" s="18"/>
      <c r="O36" s="18"/>
      <c r="P36" s="19"/>
      <c r="Q36" s="18"/>
      <c r="R36" s="18"/>
    </row>
    <row r="37" spans="1:18" x14ac:dyDescent="0.25">
      <c r="L37" s="18"/>
      <c r="O37" s="18"/>
      <c r="P37" s="19"/>
      <c r="R37" s="18"/>
    </row>
    <row r="38" spans="1:18" x14ac:dyDescent="0.25">
      <c r="L38" s="18"/>
      <c r="O38" s="18"/>
      <c r="P38" s="19"/>
      <c r="R38" s="18"/>
    </row>
    <row r="39" spans="1:18" x14ac:dyDescent="0.25">
      <c r="L39" s="18"/>
      <c r="O39" s="18"/>
      <c r="P39" s="19"/>
      <c r="R39" s="18"/>
    </row>
    <row r="40" spans="1:18" x14ac:dyDescent="0.25">
      <c r="M40" s="18"/>
      <c r="N40" s="18"/>
      <c r="O40" s="18"/>
      <c r="P40" s="18"/>
      <c r="Q40" s="18"/>
      <c r="R40" s="18"/>
    </row>
  </sheetData>
  <sheetProtection sheet="1" objects="1" scenarios="1"/>
  <mergeCells count="18">
    <mergeCell ref="A1:G1"/>
    <mergeCell ref="A2:G2"/>
    <mergeCell ref="A6:G6"/>
    <mergeCell ref="A8:B8"/>
    <mergeCell ref="A7:B7"/>
    <mergeCell ref="A5:B5"/>
    <mergeCell ref="A24:G24"/>
    <mergeCell ref="A27:B27"/>
    <mergeCell ref="A30:B30"/>
    <mergeCell ref="A3:G3"/>
    <mergeCell ref="A36:G36"/>
    <mergeCell ref="A10:G10"/>
    <mergeCell ref="A13:B13"/>
    <mergeCell ref="A16:B16"/>
    <mergeCell ref="A17:G17"/>
    <mergeCell ref="A20:B20"/>
    <mergeCell ref="A23:B23"/>
    <mergeCell ref="A9:B9"/>
  </mergeCells>
  <conditionalFormatting sqref="C9:G9">
    <cfRule type="cellIs" dxfId="25" priority="11" operator="equal">
      <formula>0</formula>
    </cfRule>
  </conditionalFormatting>
  <conditionalFormatting sqref="C9:F9">
    <cfRule type="cellIs" dxfId="24" priority="9" operator="lessThan">
      <formula>0</formula>
    </cfRule>
    <cfRule type="cellIs" dxfId="23" priority="10" operator="greaterThan">
      <formula>0</formula>
    </cfRule>
    <cfRule type="cellIs" dxfId="22" priority="6" operator="lessThan">
      <formula>0</formula>
    </cfRule>
    <cfRule type="cellIs" dxfId="21" priority="5" operator="greaterThan">
      <formula>0</formula>
    </cfRule>
    <cfRule type="cellIs" dxfId="20" priority="4" operator="equal">
      <formula>0</formula>
    </cfRule>
  </conditionalFormatting>
  <conditionalFormatting sqref="G9">
    <cfRule type="cellIs" dxfId="19" priority="7" operator="greaterThan">
      <formula>0</formula>
    </cfRule>
    <cfRule type="cellIs" dxfId="18" priority="8" operator="lessThan">
      <formula>0</formula>
    </cfRule>
    <cfRule type="cellIs" dxfId="17" priority="3" operator="lessThan">
      <formula>0</formula>
    </cfRule>
    <cfRule type="cellIs" dxfId="16" priority="2" operator="greaterThan">
      <formula>0</formula>
    </cfRule>
    <cfRule type="cellIs" dxfId="15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sqref="A1:G1"/>
    </sheetView>
  </sheetViews>
  <sheetFormatPr defaultRowHeight="15" x14ac:dyDescent="0.25"/>
  <cols>
    <col min="1" max="1" width="10.28515625" customWidth="1"/>
    <col min="7" max="7" width="13.42578125" bestFit="1" customWidth="1"/>
  </cols>
  <sheetData>
    <row r="1" spans="1:19" ht="18" x14ac:dyDescent="0.25">
      <c r="A1" s="78" t="s">
        <v>54</v>
      </c>
      <c r="B1" s="78"/>
      <c r="C1" s="78"/>
      <c r="D1" s="78"/>
      <c r="E1" s="78"/>
      <c r="F1" s="78"/>
      <c r="G1" s="78"/>
    </row>
    <row r="2" spans="1:19" ht="18" x14ac:dyDescent="0.25">
      <c r="A2" s="79" t="s">
        <v>50</v>
      </c>
      <c r="B2" s="79"/>
      <c r="C2" s="79"/>
      <c r="D2" s="79"/>
      <c r="E2" s="79"/>
      <c r="F2" s="79"/>
      <c r="G2" s="79"/>
    </row>
    <row r="3" spans="1:19" ht="15.75" x14ac:dyDescent="0.25">
      <c r="A3" s="73" t="s">
        <v>19</v>
      </c>
      <c r="B3" s="73"/>
      <c r="C3" s="73"/>
      <c r="D3" s="73"/>
      <c r="E3" s="73"/>
      <c r="F3" s="73"/>
      <c r="G3" s="73"/>
    </row>
    <row r="4" spans="1:19" ht="15.75" thickBot="1" x14ac:dyDescent="0.3">
      <c r="S4" s="50"/>
    </row>
    <row r="5" spans="1:19" ht="45.75" thickBot="1" x14ac:dyDescent="0.3">
      <c r="A5" s="21" t="s">
        <v>28</v>
      </c>
      <c r="B5" s="22" t="s">
        <v>4</v>
      </c>
      <c r="C5" s="22" t="s">
        <v>0</v>
      </c>
      <c r="D5" s="22" t="s">
        <v>21</v>
      </c>
      <c r="E5" s="22" t="s">
        <v>23</v>
      </c>
      <c r="F5" s="22" t="s">
        <v>2</v>
      </c>
      <c r="G5" s="23" t="s">
        <v>1</v>
      </c>
      <c r="H5" s="2"/>
      <c r="I5" s="2"/>
    </row>
    <row r="6" spans="1:19" x14ac:dyDescent="0.25">
      <c r="A6" s="75" t="s">
        <v>11</v>
      </c>
      <c r="B6" s="76"/>
      <c r="C6" s="76"/>
      <c r="D6" s="76"/>
      <c r="E6" s="76"/>
      <c r="F6" s="76"/>
      <c r="G6" s="77"/>
    </row>
    <row r="7" spans="1:19" ht="15" customHeight="1" x14ac:dyDescent="0.25">
      <c r="A7" s="80" t="s">
        <v>26</v>
      </c>
      <c r="B7" s="81"/>
      <c r="C7" s="36" t="e">
        <f t="shared" ref="C7:F8" si="0">ROUND(AVERAGE(C11,C14,C18,C21,C25,C28,C32,C35,C39,C42),0)</f>
        <v>#DIV/0!</v>
      </c>
      <c r="D7" s="36" t="e">
        <f t="shared" si="0"/>
        <v>#DIV/0!</v>
      </c>
      <c r="E7" s="36" t="e">
        <f t="shared" si="0"/>
        <v>#DIV/0!</v>
      </c>
      <c r="F7" s="37" t="e">
        <f t="shared" si="0"/>
        <v>#DIV/0!</v>
      </c>
      <c r="G7" s="38" t="e">
        <f>ROUND(AVERAGE(G11,G14,G18,G21,G25,G28,G32,G35,G39,G42),1)</f>
        <v>#DIV/0!</v>
      </c>
    </row>
    <row r="8" spans="1:19" ht="15" customHeight="1" x14ac:dyDescent="0.25">
      <c r="A8" s="80" t="s">
        <v>27</v>
      </c>
      <c r="B8" s="81"/>
      <c r="C8" s="36" t="e">
        <f t="shared" si="0"/>
        <v>#DIV/0!</v>
      </c>
      <c r="D8" s="36" t="e">
        <f t="shared" si="0"/>
        <v>#DIV/0!</v>
      </c>
      <c r="E8" s="36" t="e">
        <f t="shared" si="0"/>
        <v>#DIV/0!</v>
      </c>
      <c r="F8" s="37" t="e">
        <f t="shared" si="0"/>
        <v>#DIV/0!</v>
      </c>
      <c r="G8" s="38" t="e">
        <f>ROUND(AVERAGE(G12,G15,G19,G22,G26,G29,G33,G36,G40,G43),1)</f>
        <v>#DIV/0!</v>
      </c>
    </row>
    <row r="9" spans="1:19" ht="15.75" thickBot="1" x14ac:dyDescent="0.3">
      <c r="A9" s="92" t="s">
        <v>51</v>
      </c>
      <c r="B9" s="72"/>
      <c r="C9" s="40" t="e">
        <f>(C8-C7)/(C7)</f>
        <v>#DIV/0!</v>
      </c>
      <c r="D9" s="40" t="e">
        <f>(D8-D7)/(D7)</f>
        <v>#DIV/0!</v>
      </c>
      <c r="E9" s="40" t="e">
        <f>(E8-E7)/(E7)</f>
        <v>#DIV/0!</v>
      </c>
      <c r="F9" s="40" t="e">
        <f>(F8-F7)/(F7)</f>
        <v>#DIV/0!</v>
      </c>
      <c r="G9" s="42" t="e">
        <f>(G8-G7)/(G7)</f>
        <v>#DIV/0!</v>
      </c>
    </row>
    <row r="10" spans="1:19" x14ac:dyDescent="0.25">
      <c r="A10" s="89" t="s">
        <v>3</v>
      </c>
      <c r="B10" s="90"/>
      <c r="C10" s="90"/>
      <c r="D10" s="90"/>
      <c r="E10" s="90"/>
      <c r="F10" s="90"/>
      <c r="G10" s="91"/>
      <c r="H10" s="2"/>
      <c r="I10" s="2"/>
    </row>
    <row r="11" spans="1:19" ht="15" customHeight="1" x14ac:dyDescent="0.25">
      <c r="A11" s="10" t="s">
        <v>26</v>
      </c>
      <c r="B11" s="34" t="s">
        <v>24</v>
      </c>
      <c r="C11" s="34"/>
      <c r="D11" s="34"/>
      <c r="E11" s="34"/>
      <c r="F11" s="35"/>
      <c r="G11" s="39"/>
    </row>
    <row r="12" spans="1:19" ht="15" customHeight="1" x14ac:dyDescent="0.25">
      <c r="A12" s="10" t="s">
        <v>27</v>
      </c>
      <c r="B12" s="36" t="str">
        <f>B11</f>
        <v>EB</v>
      </c>
      <c r="C12" s="34"/>
      <c r="D12" s="34"/>
      <c r="E12" s="34"/>
      <c r="F12" s="35"/>
      <c r="G12" s="39"/>
    </row>
    <row r="13" spans="1:19" x14ac:dyDescent="0.25">
      <c r="A13" s="87" t="str">
        <f>CONCATENATE($B$11,$A$9)</f>
        <v>EB % Change</v>
      </c>
      <c r="B13" s="88"/>
      <c r="C13" s="43" t="e">
        <f>(C12-C11)/(C11)</f>
        <v>#DIV/0!</v>
      </c>
      <c r="D13" s="43" t="e">
        <f>(D12-D11)/(D11)</f>
        <v>#DIV/0!</v>
      </c>
      <c r="E13" s="43" t="e">
        <f>(E12-E11)/(E11)</f>
        <v>#DIV/0!</v>
      </c>
      <c r="F13" s="43" t="e">
        <f>(F12-F11)/(F11)</f>
        <v>#DIV/0!</v>
      </c>
      <c r="G13" s="44" t="e">
        <f>(G12-G11)/(G11)</f>
        <v>#DIV/0!</v>
      </c>
      <c r="H13" s="1"/>
      <c r="I13" s="1"/>
    </row>
    <row r="14" spans="1:19" ht="15" customHeight="1" x14ac:dyDescent="0.25">
      <c r="A14" s="10" t="s">
        <v>26</v>
      </c>
      <c r="B14" s="34" t="s">
        <v>25</v>
      </c>
      <c r="C14" s="34"/>
      <c r="D14" s="34"/>
      <c r="E14" s="34"/>
      <c r="F14" s="34"/>
      <c r="G14" s="39"/>
    </row>
    <row r="15" spans="1:19" ht="15" customHeight="1" x14ac:dyDescent="0.25">
      <c r="A15" s="10" t="s">
        <v>27</v>
      </c>
      <c r="B15" s="36" t="str">
        <f>B14</f>
        <v>WB</v>
      </c>
      <c r="C15" s="34"/>
      <c r="D15" s="34"/>
      <c r="E15" s="34"/>
      <c r="F15" s="35"/>
      <c r="G15" s="39"/>
    </row>
    <row r="16" spans="1:19" x14ac:dyDescent="0.25">
      <c r="A16" s="87" t="str">
        <f>CONCATENATE($B$14,$A$9)</f>
        <v>WB % Change</v>
      </c>
      <c r="B16" s="88"/>
      <c r="C16" s="43" t="e">
        <f>(C15-C14)/(C14)</f>
        <v>#DIV/0!</v>
      </c>
      <c r="D16" s="43" t="e">
        <f>(D15-D14)/(D14)</f>
        <v>#DIV/0!</v>
      </c>
      <c r="E16" s="43" t="e">
        <f>(E15-E14)/(E14)</f>
        <v>#DIV/0!</v>
      </c>
      <c r="F16" s="43" t="e">
        <f>(F15-F14)/(F14)</f>
        <v>#DIV/0!</v>
      </c>
      <c r="G16" s="44" t="e">
        <f>(G15-G14)/(G14)</f>
        <v>#DIV/0!</v>
      </c>
    </row>
    <row r="17" spans="1:9" x14ac:dyDescent="0.25">
      <c r="A17" s="84" t="s">
        <v>6</v>
      </c>
      <c r="B17" s="85"/>
      <c r="C17" s="85"/>
      <c r="D17" s="85"/>
      <c r="E17" s="85"/>
      <c r="F17" s="85"/>
      <c r="G17" s="86"/>
    </row>
    <row r="18" spans="1:9" ht="15" customHeight="1" x14ac:dyDescent="0.25">
      <c r="A18" s="10" t="s">
        <v>26</v>
      </c>
      <c r="B18" s="36" t="str">
        <f>B11</f>
        <v>EB</v>
      </c>
      <c r="C18" s="34"/>
      <c r="D18" s="34"/>
      <c r="E18" s="34"/>
      <c r="F18" s="34"/>
      <c r="G18" s="39"/>
    </row>
    <row r="19" spans="1:9" ht="15" customHeight="1" x14ac:dyDescent="0.25">
      <c r="A19" s="10" t="s">
        <v>27</v>
      </c>
      <c r="B19" s="36" t="str">
        <f>B11</f>
        <v>EB</v>
      </c>
      <c r="C19" s="34"/>
      <c r="D19" s="34"/>
      <c r="E19" s="34"/>
      <c r="F19" s="34"/>
      <c r="G19" s="39"/>
    </row>
    <row r="20" spans="1:9" x14ac:dyDescent="0.25">
      <c r="A20" s="87" t="str">
        <f>CONCATENATE($B$11,$A$9)</f>
        <v>EB % Change</v>
      </c>
      <c r="B20" s="88"/>
      <c r="C20" s="43" t="e">
        <f>(C19-C18)/(C18)</f>
        <v>#DIV/0!</v>
      </c>
      <c r="D20" s="43" t="e">
        <f>(D19-D18)/(D18)</f>
        <v>#DIV/0!</v>
      </c>
      <c r="E20" s="43" t="e">
        <f>(E19-E18)/(E18)</f>
        <v>#DIV/0!</v>
      </c>
      <c r="F20" s="43" t="e">
        <f>(F19-F18)/(F18)</f>
        <v>#DIV/0!</v>
      </c>
      <c r="G20" s="44" t="e">
        <f>(G19-G18)/(G18)</f>
        <v>#DIV/0!</v>
      </c>
    </row>
    <row r="21" spans="1:9" ht="15" customHeight="1" x14ac:dyDescent="0.25">
      <c r="A21" s="10" t="s">
        <v>26</v>
      </c>
      <c r="B21" s="36" t="str">
        <f>B14</f>
        <v>WB</v>
      </c>
      <c r="C21" s="34"/>
      <c r="D21" s="34"/>
      <c r="E21" s="34"/>
      <c r="F21" s="34"/>
      <c r="G21" s="39"/>
    </row>
    <row r="22" spans="1:9" ht="15" customHeight="1" x14ac:dyDescent="0.25">
      <c r="A22" s="10" t="s">
        <v>27</v>
      </c>
      <c r="B22" s="36" t="str">
        <f>B14</f>
        <v>WB</v>
      </c>
      <c r="C22" s="34"/>
      <c r="D22" s="34"/>
      <c r="E22" s="34"/>
      <c r="F22" s="34"/>
      <c r="G22" s="39"/>
    </row>
    <row r="23" spans="1:9" x14ac:dyDescent="0.25">
      <c r="A23" s="87" t="str">
        <f>CONCATENATE($B$14,$A$9)</f>
        <v>WB % Change</v>
      </c>
      <c r="B23" s="88"/>
      <c r="C23" s="43" t="e">
        <f>(C22-C21)/(C21)</f>
        <v>#DIV/0!</v>
      </c>
      <c r="D23" s="43" t="e">
        <f>(D22-D21)/(D21)</f>
        <v>#DIV/0!</v>
      </c>
      <c r="E23" s="43" t="e">
        <f>(E22-E21)/(E21)</f>
        <v>#DIV/0!</v>
      </c>
      <c r="F23" s="43" t="e">
        <f>(F22-F21)/(F21)</f>
        <v>#DIV/0!</v>
      </c>
      <c r="G23" s="44" t="e">
        <f>(G22-G21)/(G21)</f>
        <v>#DIV/0!</v>
      </c>
    </row>
    <row r="24" spans="1:9" x14ac:dyDescent="0.25">
      <c r="A24" s="84" t="s">
        <v>7</v>
      </c>
      <c r="B24" s="85"/>
      <c r="C24" s="85"/>
      <c r="D24" s="85"/>
      <c r="E24" s="85"/>
      <c r="F24" s="85"/>
      <c r="G24" s="86"/>
    </row>
    <row r="25" spans="1:9" ht="15" customHeight="1" x14ac:dyDescent="0.25">
      <c r="A25" s="10" t="s">
        <v>26</v>
      </c>
      <c r="B25" s="36" t="str">
        <f>B11</f>
        <v>EB</v>
      </c>
      <c r="C25" s="34"/>
      <c r="D25" s="34"/>
      <c r="E25" s="34"/>
      <c r="F25" s="35"/>
      <c r="G25" s="39"/>
    </row>
    <row r="26" spans="1:9" ht="15" customHeight="1" x14ac:dyDescent="0.25">
      <c r="A26" s="10" t="s">
        <v>27</v>
      </c>
      <c r="B26" s="36" t="str">
        <f>B11</f>
        <v>EB</v>
      </c>
      <c r="C26" s="34"/>
      <c r="D26" s="34"/>
      <c r="E26" s="34"/>
      <c r="F26" s="35"/>
      <c r="G26" s="39"/>
    </row>
    <row r="27" spans="1:9" x14ac:dyDescent="0.25">
      <c r="A27" s="87" t="str">
        <f>CONCATENATE($B$11,$A$9)</f>
        <v>EB % Change</v>
      </c>
      <c r="B27" s="88"/>
      <c r="C27" s="43" t="e">
        <f>(C26-C25)/(C25)</f>
        <v>#DIV/0!</v>
      </c>
      <c r="D27" s="43" t="e">
        <f>(D26-D25)/(D25)</f>
        <v>#DIV/0!</v>
      </c>
      <c r="E27" s="43" t="e">
        <f>(E26-E25)/(E25)</f>
        <v>#DIV/0!</v>
      </c>
      <c r="F27" s="43" t="e">
        <f>(F26-F25)/(F25)</f>
        <v>#DIV/0!</v>
      </c>
      <c r="G27" s="44" t="e">
        <f>(G26-G25)/(G25)</f>
        <v>#DIV/0!</v>
      </c>
    </row>
    <row r="28" spans="1:9" ht="15" customHeight="1" x14ac:dyDescent="0.25">
      <c r="A28" s="10" t="s">
        <v>26</v>
      </c>
      <c r="B28" s="36" t="str">
        <f>B14</f>
        <v>WB</v>
      </c>
      <c r="C28" s="34"/>
      <c r="D28" s="34"/>
      <c r="E28" s="34"/>
      <c r="F28" s="34"/>
      <c r="G28" s="49"/>
    </row>
    <row r="29" spans="1:9" ht="15" customHeight="1" x14ac:dyDescent="0.25">
      <c r="A29" s="10" t="s">
        <v>27</v>
      </c>
      <c r="B29" s="36" t="str">
        <f>B14</f>
        <v>WB</v>
      </c>
      <c r="C29" s="34"/>
      <c r="D29" s="34"/>
      <c r="E29" s="34"/>
      <c r="F29" s="34"/>
      <c r="G29" s="39"/>
    </row>
    <row r="30" spans="1:9" ht="15.75" thickBot="1" x14ac:dyDescent="0.3">
      <c r="A30" s="87" t="str">
        <f>CONCATENATE($B$14,$A$9)</f>
        <v>WB % Change</v>
      </c>
      <c r="B30" s="88"/>
      <c r="C30" s="40" t="e">
        <f>(C29-C28)/(C28)</f>
        <v>#DIV/0!</v>
      </c>
      <c r="D30" s="40" t="e">
        <f>(D29-D28)/(D28)</f>
        <v>#DIV/0!</v>
      </c>
      <c r="E30" s="40" t="e">
        <f>(E29-E28)/(E28)</f>
        <v>#DIV/0!</v>
      </c>
      <c r="F30" s="40" t="e">
        <f>(F29-F28)/(F28)</f>
        <v>#DIV/0!</v>
      </c>
      <c r="G30" s="42" t="e">
        <f>(G29-G28)/(G28)</f>
        <v>#DIV/0!</v>
      </c>
    </row>
    <row r="31" spans="1:9" x14ac:dyDescent="0.25">
      <c r="A31" s="89" t="s">
        <v>31</v>
      </c>
      <c r="B31" s="90"/>
      <c r="C31" s="90"/>
      <c r="D31" s="90"/>
      <c r="E31" s="90"/>
      <c r="F31" s="90"/>
      <c r="G31" s="91"/>
      <c r="H31" s="2"/>
      <c r="I31" s="2"/>
    </row>
    <row r="32" spans="1:9" ht="15" customHeight="1" x14ac:dyDescent="0.25">
      <c r="A32" s="10" t="s">
        <v>26</v>
      </c>
      <c r="B32" s="36" t="str">
        <f>B11</f>
        <v>EB</v>
      </c>
      <c r="C32" s="34"/>
      <c r="D32" s="34"/>
      <c r="E32" s="34"/>
      <c r="F32" s="35"/>
      <c r="G32" s="39"/>
    </row>
    <row r="33" spans="1:18" ht="15" customHeight="1" x14ac:dyDescent="0.25">
      <c r="A33" s="10" t="s">
        <v>27</v>
      </c>
      <c r="B33" s="36" t="str">
        <f>B11</f>
        <v>EB</v>
      </c>
      <c r="C33" s="34"/>
      <c r="D33" s="34"/>
      <c r="E33" s="34"/>
      <c r="F33" s="35"/>
      <c r="G33" s="39"/>
    </row>
    <row r="34" spans="1:18" x14ac:dyDescent="0.25">
      <c r="A34" s="87" t="str">
        <f>CONCATENATE($B$11,$A$9)</f>
        <v>EB % Change</v>
      </c>
      <c r="B34" s="88"/>
      <c r="C34" s="43" t="e">
        <f>(C33-C32)/(C32)</f>
        <v>#DIV/0!</v>
      </c>
      <c r="D34" s="43" t="e">
        <f>(D33-D32)/(D32)</f>
        <v>#DIV/0!</v>
      </c>
      <c r="E34" s="43" t="e">
        <f>(E33-E32)/(E32)</f>
        <v>#DIV/0!</v>
      </c>
      <c r="F34" s="43" t="e">
        <f>(F33-F32)/(F32)</f>
        <v>#DIV/0!</v>
      </c>
      <c r="G34" s="44" t="e">
        <f>(G33-G32)/(G32)</f>
        <v>#DIV/0!</v>
      </c>
      <c r="H34" s="1"/>
      <c r="I34" s="1"/>
    </row>
    <row r="35" spans="1:18" ht="15" customHeight="1" x14ac:dyDescent="0.25">
      <c r="A35" s="10" t="s">
        <v>26</v>
      </c>
      <c r="B35" s="36" t="str">
        <f>B14</f>
        <v>WB</v>
      </c>
      <c r="C35" s="34"/>
      <c r="D35" s="34"/>
      <c r="E35" s="34"/>
      <c r="F35" s="34"/>
      <c r="G35" s="39"/>
    </row>
    <row r="36" spans="1:18" ht="15" customHeight="1" x14ac:dyDescent="0.25">
      <c r="A36" s="10" t="s">
        <v>27</v>
      </c>
      <c r="B36" s="36" t="str">
        <f>B14</f>
        <v>WB</v>
      </c>
      <c r="C36" s="34"/>
      <c r="D36" s="34"/>
      <c r="E36" s="34"/>
      <c r="F36" s="35"/>
      <c r="G36" s="39"/>
    </row>
    <row r="37" spans="1:18" x14ac:dyDescent="0.25">
      <c r="A37" s="87" t="str">
        <f>CONCATENATE($B$14,$A$9)</f>
        <v>WB % Change</v>
      </c>
      <c r="B37" s="88"/>
      <c r="C37" s="43" t="e">
        <f>(C36-C35)/(C35)</f>
        <v>#DIV/0!</v>
      </c>
      <c r="D37" s="43" t="e">
        <f>(D36-D35)/(D35)</f>
        <v>#DIV/0!</v>
      </c>
      <c r="E37" s="43" t="e">
        <f>(E36-E35)/(E35)</f>
        <v>#DIV/0!</v>
      </c>
      <c r="F37" s="43" t="e">
        <f>(F36-F35)/(F35)</f>
        <v>#DIV/0!</v>
      </c>
      <c r="G37" s="44" t="e">
        <f>(G36-G35)/(G35)</f>
        <v>#DIV/0!</v>
      </c>
    </row>
    <row r="38" spans="1:18" x14ac:dyDescent="0.25">
      <c r="A38" s="84" t="s">
        <v>32</v>
      </c>
      <c r="B38" s="85"/>
      <c r="C38" s="85"/>
      <c r="D38" s="85"/>
      <c r="E38" s="85"/>
      <c r="F38" s="85"/>
      <c r="G38" s="86"/>
    </row>
    <row r="39" spans="1:18" ht="15" customHeight="1" x14ac:dyDescent="0.25">
      <c r="A39" s="10" t="s">
        <v>26</v>
      </c>
      <c r="B39" s="36" t="str">
        <f>B11</f>
        <v>EB</v>
      </c>
      <c r="C39" s="34"/>
      <c r="D39" s="34"/>
      <c r="E39" s="34"/>
      <c r="F39" s="34"/>
      <c r="G39" s="39"/>
    </row>
    <row r="40" spans="1:18" ht="15" customHeight="1" x14ac:dyDescent="0.25">
      <c r="A40" s="10" t="s">
        <v>27</v>
      </c>
      <c r="B40" s="36" t="str">
        <f>B11</f>
        <v>EB</v>
      </c>
      <c r="C40" s="34"/>
      <c r="D40" s="34"/>
      <c r="E40" s="34"/>
      <c r="F40" s="34"/>
      <c r="G40" s="39"/>
    </row>
    <row r="41" spans="1:18" x14ac:dyDescent="0.25">
      <c r="A41" s="87" t="str">
        <f>CONCATENATE($B$11,$A$9)</f>
        <v>EB % Change</v>
      </c>
      <c r="B41" s="88"/>
      <c r="C41" s="43" t="e">
        <f>(C40-C39)/(C39)</f>
        <v>#DIV/0!</v>
      </c>
      <c r="D41" s="43" t="e">
        <f>(D40-D39)/(D39)</f>
        <v>#DIV/0!</v>
      </c>
      <c r="E41" s="43" t="e">
        <f>(E40-E39)/(E39)</f>
        <v>#DIV/0!</v>
      </c>
      <c r="F41" s="43" t="e">
        <f>(F40-F39)/(F39)</f>
        <v>#DIV/0!</v>
      </c>
      <c r="G41" s="44" t="e">
        <f>(G40-G39)/(G39)</f>
        <v>#DIV/0!</v>
      </c>
    </row>
    <row r="42" spans="1:18" ht="15" customHeight="1" x14ac:dyDescent="0.25">
      <c r="A42" s="10" t="s">
        <v>26</v>
      </c>
      <c r="B42" s="36" t="str">
        <f>B14</f>
        <v>WB</v>
      </c>
      <c r="C42" s="34"/>
      <c r="D42" s="34"/>
      <c r="E42" s="34"/>
      <c r="F42" s="34"/>
      <c r="G42" s="39"/>
    </row>
    <row r="43" spans="1:18" ht="15" customHeight="1" x14ac:dyDescent="0.25">
      <c r="A43" s="10" t="s">
        <v>27</v>
      </c>
      <c r="B43" s="36" t="str">
        <f>B14</f>
        <v>WB</v>
      </c>
      <c r="C43" s="34"/>
      <c r="D43" s="34"/>
      <c r="E43" s="34"/>
      <c r="F43" s="34"/>
      <c r="G43" s="39"/>
    </row>
    <row r="44" spans="1:18" x14ac:dyDescent="0.25">
      <c r="A44" s="87" t="str">
        <f>CONCATENATE($B$14,$A$9)</f>
        <v>WB % Change</v>
      </c>
      <c r="B44" s="88"/>
      <c r="C44" s="43" t="e">
        <f>(C43-C42)/(C42)</f>
        <v>#DIV/0!</v>
      </c>
      <c r="D44" s="43" t="e">
        <f>(D43-D42)/(D42)</f>
        <v>#DIV/0!</v>
      </c>
      <c r="E44" s="43" t="e">
        <f>(E43-E42)/(E42)</f>
        <v>#DIV/0!</v>
      </c>
      <c r="F44" s="43" t="e">
        <f>(F43-F42)/(F42)</f>
        <v>#DIV/0!</v>
      </c>
      <c r="G44" s="44" t="e">
        <f>(G43-G42)/(G42)</f>
        <v>#DIV/0!</v>
      </c>
    </row>
    <row r="46" spans="1:18" x14ac:dyDescent="0.25">
      <c r="A46" s="7"/>
      <c r="B46" t="s">
        <v>8</v>
      </c>
      <c r="M46" s="19"/>
      <c r="N46" s="19"/>
      <c r="O46" s="19"/>
      <c r="P46" s="19"/>
      <c r="Q46" s="19"/>
      <c r="R46" s="19"/>
    </row>
    <row r="47" spans="1:18" x14ac:dyDescent="0.25">
      <c r="A47" s="9"/>
      <c r="B47" t="s">
        <v>10</v>
      </c>
      <c r="L47" s="18"/>
      <c r="M47" s="18"/>
      <c r="N47" s="18"/>
      <c r="O47" s="18"/>
      <c r="P47" s="19"/>
      <c r="Q47" s="18"/>
      <c r="R47" s="18"/>
    </row>
    <row r="48" spans="1:18" x14ac:dyDescent="0.25">
      <c r="A48" s="8"/>
      <c r="B48" t="s">
        <v>9</v>
      </c>
      <c r="L48" s="18"/>
      <c r="M48" s="18"/>
      <c r="N48" s="18"/>
      <c r="O48" s="18"/>
      <c r="P48" s="19"/>
      <c r="Q48" s="18"/>
      <c r="R48" s="18"/>
    </row>
    <row r="49" spans="1:18" x14ac:dyDescent="0.25">
      <c r="L49" s="18"/>
      <c r="M49" s="18"/>
      <c r="N49" s="18"/>
      <c r="O49" s="18"/>
      <c r="P49" s="19"/>
      <c r="Q49" s="18"/>
      <c r="R49" s="18"/>
    </row>
    <row r="50" spans="1:18" ht="15" customHeight="1" x14ac:dyDescent="0.25">
      <c r="A50" s="74" t="s">
        <v>20</v>
      </c>
      <c r="B50" s="74"/>
      <c r="C50" s="74"/>
      <c r="D50" s="74"/>
      <c r="E50" s="74"/>
      <c r="F50" s="74"/>
      <c r="G50" s="74"/>
      <c r="L50" s="18"/>
      <c r="M50" s="18"/>
      <c r="N50" s="18"/>
      <c r="O50" s="18"/>
      <c r="P50" s="19"/>
      <c r="Q50" s="18"/>
      <c r="R50" s="18"/>
    </row>
    <row r="51" spans="1:18" ht="11.25" customHeight="1" x14ac:dyDescent="0.25">
      <c r="A51" s="74"/>
      <c r="B51" s="74"/>
      <c r="C51" s="74"/>
      <c r="D51" s="74"/>
      <c r="E51" s="74"/>
      <c r="F51" s="74"/>
      <c r="G51" s="74"/>
      <c r="L51" s="18"/>
      <c r="M51" s="18"/>
      <c r="N51" s="18"/>
      <c r="O51" s="18"/>
      <c r="P51" s="19"/>
      <c r="Q51" s="18"/>
      <c r="R51" s="18"/>
    </row>
    <row r="52" spans="1:18" x14ac:dyDescent="0.25">
      <c r="L52" s="18"/>
      <c r="O52" s="18"/>
      <c r="P52" s="19"/>
      <c r="R52" s="18"/>
    </row>
    <row r="53" spans="1:18" x14ac:dyDescent="0.25">
      <c r="L53" s="18"/>
      <c r="O53" s="18"/>
      <c r="P53" s="19"/>
      <c r="R53" s="18"/>
    </row>
    <row r="54" spans="1:18" x14ac:dyDescent="0.25">
      <c r="L54" s="18"/>
      <c r="O54" s="18"/>
      <c r="P54" s="19"/>
      <c r="R54" s="18"/>
    </row>
    <row r="55" spans="1:18" x14ac:dyDescent="0.25">
      <c r="M55" s="18"/>
      <c r="N55" s="18"/>
      <c r="O55" s="18"/>
      <c r="P55" s="18"/>
      <c r="Q55" s="18"/>
      <c r="R55" s="18"/>
    </row>
  </sheetData>
  <sheetProtection sheet="1" objects="1" scenarios="1"/>
  <mergeCells count="23">
    <mergeCell ref="A1:G1"/>
    <mergeCell ref="A9:B9"/>
    <mergeCell ref="A8:B8"/>
    <mergeCell ref="A7:B7"/>
    <mergeCell ref="A23:B23"/>
    <mergeCell ref="A2:G2"/>
    <mergeCell ref="A6:G6"/>
    <mergeCell ref="A10:G10"/>
    <mergeCell ref="A13:B13"/>
    <mergeCell ref="A16:B16"/>
    <mergeCell ref="A17:G17"/>
    <mergeCell ref="A20:B20"/>
    <mergeCell ref="A3:G3"/>
    <mergeCell ref="A50:G51"/>
    <mergeCell ref="A24:G24"/>
    <mergeCell ref="A27:B27"/>
    <mergeCell ref="A30:B30"/>
    <mergeCell ref="A38:G38"/>
    <mergeCell ref="A41:B41"/>
    <mergeCell ref="A44:B44"/>
    <mergeCell ref="A31:G31"/>
    <mergeCell ref="A34:B34"/>
    <mergeCell ref="A37:B37"/>
  </mergeCells>
  <conditionalFormatting sqref="C9:G9 C13:G13 C16:G16 C20:G20 C23:G23 C27:G27 C30:G30 C34:G34 C37:G37 C41:G41 C44:G44">
    <cfRule type="cellIs" dxfId="14" priority="5" operator="equal">
      <formula>0</formula>
    </cfRule>
  </conditionalFormatting>
  <conditionalFormatting sqref="C9:F9 C13:F13 C16:F16 C20:F20 C23:F23 C27:F27 C30:F30 C34:F34 C37:F37 C41:F41 C44:F44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G9 G13 G16 G20 G23 G27 G30 G34 G37 G41 G44">
    <cfRule type="cellIs" dxfId="11" priority="1" operator="lessThan">
      <formula>0</formula>
    </cfRule>
    <cfRule type="cellIs" dxfId="10" priority="2" operator="greaterThan">
      <formula>0</formula>
    </cfRule>
  </conditionalFormatting>
  <printOptions horizontalCentered="1"/>
  <pageMargins left="0.7" right="0.7" top="0.75" bottom="0.75" header="0.3" footer="0.3"/>
  <pageSetup paperSize="17" scale="1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D16" sqref="D16"/>
    </sheetView>
  </sheetViews>
  <sheetFormatPr defaultRowHeight="15" x14ac:dyDescent="0.25"/>
  <cols>
    <col min="1" max="1" width="16.5703125" style="27" bestFit="1" customWidth="1"/>
    <col min="2" max="6" width="9.140625" style="27"/>
    <col min="7" max="7" width="5.7109375" style="27" customWidth="1"/>
    <col min="8" max="13" width="9.140625" style="27"/>
    <col min="14" max="14" width="14" style="27" bestFit="1" customWidth="1"/>
    <col min="15" max="15" width="17.5703125" style="27" customWidth="1"/>
    <col min="16" max="16" width="20.42578125" style="27" customWidth="1"/>
    <col min="17" max="18" width="9.140625" style="27"/>
    <col min="19" max="19" width="9.28515625" style="27" customWidth="1"/>
    <col min="20" max="16384" width="9.140625" style="27"/>
  </cols>
  <sheetData>
    <row r="1" spans="1:18" ht="18" x14ac:dyDescent="0.25">
      <c r="A1" s="4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8" ht="15.75" thickBot="1" x14ac:dyDescent="0.3"/>
    <row r="3" spans="1:18" ht="15.75" customHeight="1" thickBot="1" x14ac:dyDescent="0.3">
      <c r="B3" s="82" t="s">
        <v>0</v>
      </c>
      <c r="C3" s="93"/>
      <c r="D3" s="93"/>
      <c r="E3" s="93"/>
      <c r="F3" s="93"/>
      <c r="G3" s="94"/>
      <c r="H3" s="93"/>
      <c r="I3" s="93"/>
      <c r="J3" s="93"/>
      <c r="K3" s="93"/>
      <c r="L3" s="95"/>
      <c r="M3" s="2"/>
      <c r="N3" s="29" t="s">
        <v>29</v>
      </c>
      <c r="R3" s="28" t="s">
        <v>43</v>
      </c>
    </row>
    <row r="4" spans="1:18" ht="15.75" thickBot="1" x14ac:dyDescent="0.3">
      <c r="B4" s="96" t="str">
        <f>'Pre vs. Optimized'!B11</f>
        <v>EB</v>
      </c>
      <c r="C4" s="97"/>
      <c r="D4" s="97"/>
      <c r="E4" s="97"/>
      <c r="F4" s="97"/>
      <c r="G4" s="47"/>
      <c r="H4" s="97" t="str">
        <f>'Pre vs. Optimized'!B14</f>
        <v>WB</v>
      </c>
      <c r="I4" s="97"/>
      <c r="J4" s="97"/>
      <c r="K4" s="97"/>
      <c r="L4" s="98"/>
      <c r="M4" s="2"/>
      <c r="N4" s="3" t="s">
        <v>3</v>
      </c>
      <c r="O4" s="17" t="str">
        <f>IF('Pre vs. Optimized'!C11&gt;='Pre vs. Optimized'!C12,CONCATENATE($R$4,B8,$R$5),CONCATENATE('TT Data'!$R$3,'TT Data'!B8*R6,'TT Data'!$R$5))</f>
        <v>-0 secs</v>
      </c>
      <c r="P4" s="25" t="e">
        <f>IF(B9&lt;0,CONCATENATE(B9*$R$6,$R$7,$R$8),CONCATENATE(B9,$R$7,$R$9))</f>
        <v>#DIV/0!</v>
      </c>
      <c r="R4" s="28" t="s">
        <v>38</v>
      </c>
    </row>
    <row r="5" spans="1:18" ht="15.75" thickBot="1" x14ac:dyDescent="0.3">
      <c r="A5" s="30" t="s">
        <v>5</v>
      </c>
      <c r="B5" s="54" t="s">
        <v>13</v>
      </c>
      <c r="C5" s="55" t="s">
        <v>15</v>
      </c>
      <c r="D5" s="55" t="s">
        <v>14</v>
      </c>
      <c r="E5" s="55" t="s">
        <v>33</v>
      </c>
      <c r="F5" s="55" t="s">
        <v>34</v>
      </c>
      <c r="G5" s="48"/>
      <c r="H5" s="55" t="s">
        <v>13</v>
      </c>
      <c r="I5" s="55" t="s">
        <v>15</v>
      </c>
      <c r="J5" s="55" t="s">
        <v>14</v>
      </c>
      <c r="K5" s="55" t="s">
        <v>33</v>
      </c>
      <c r="L5" s="61" t="s">
        <v>34</v>
      </c>
      <c r="N5" s="3" t="s">
        <v>17</v>
      </c>
      <c r="O5" s="17" t="str">
        <f>IF('Pre vs. Optimized'!C18&gt;='Pre vs. Optimized'!C19,CONCATENATE($R$4,C8,$R$5),CONCATENATE('TT Data'!$R$3,'TT Data'!C8*R6,'TT Data'!$R$5))</f>
        <v>-0 secs</v>
      </c>
      <c r="P5" s="25" t="e">
        <f>IF(C9&lt;0,CONCATENATE(C9*$R$6,$R$7,$R$8),CONCATENATE(C9,$R$7,$R$9))</f>
        <v>#DIV/0!</v>
      </c>
      <c r="R5" s="28" t="s">
        <v>39</v>
      </c>
    </row>
    <row r="6" spans="1:18" x14ac:dyDescent="0.25">
      <c r="A6" s="51" t="s">
        <v>26</v>
      </c>
      <c r="B6" s="56">
        <f>'Pre vs. Optimized'!C11</f>
        <v>0</v>
      </c>
      <c r="C6" s="57">
        <f>'Pre vs. Optimized'!C18</f>
        <v>0</v>
      </c>
      <c r="D6" s="57">
        <f>'Pre vs. Optimized'!C25</f>
        <v>0</v>
      </c>
      <c r="E6" s="57">
        <f>'Pre vs. Optimized'!C32</f>
        <v>0</v>
      </c>
      <c r="F6" s="58">
        <f>'Pre vs. Optimized'!C39</f>
        <v>0</v>
      </c>
      <c r="G6" s="59"/>
      <c r="H6" s="56">
        <f>'Pre vs. Optimized'!C14</f>
        <v>0</v>
      </c>
      <c r="I6" s="57">
        <f>'Pre vs. Optimized'!C21</f>
        <v>0</v>
      </c>
      <c r="J6" s="57">
        <f>'Pre vs. Optimized'!C28</f>
        <v>0</v>
      </c>
      <c r="K6" s="57">
        <f>'Pre vs. Optimized'!C35</f>
        <v>0</v>
      </c>
      <c r="L6" s="58">
        <f>'Pre vs. Optimized'!C42</f>
        <v>0</v>
      </c>
      <c r="N6" s="3" t="s">
        <v>7</v>
      </c>
      <c r="O6" s="17" t="str">
        <f>IF('Pre vs. Optimized'!C25&gt;='Pre vs. Optimized'!C26,CONCATENATE($R$4,D8,$R$5),CONCATENATE('TT Data'!$R$3,'TT Data'!D8*R6,'TT Data'!$R$5))</f>
        <v>-0 secs</v>
      </c>
      <c r="P6" s="25" t="e">
        <f>IF(D9&lt;0,CONCATENATE(D9*$R$6,$R$7,$R$8),CONCATENATE(D9,$R$7,$R$9))</f>
        <v>#DIV/0!</v>
      </c>
      <c r="R6" s="28">
        <v>-1</v>
      </c>
    </row>
    <row r="7" spans="1:18" x14ac:dyDescent="0.25">
      <c r="A7" s="51" t="s">
        <v>27</v>
      </c>
      <c r="B7" s="31">
        <f>'Pre vs. Optimized'!C12</f>
        <v>0</v>
      </c>
      <c r="C7" s="3">
        <f>'Pre vs. Optimized'!C19</f>
        <v>0</v>
      </c>
      <c r="D7" s="3">
        <f>'Pre vs. Optimized'!C26</f>
        <v>0</v>
      </c>
      <c r="E7" s="3">
        <f>'Pre vs. Optimized'!C33</f>
        <v>0</v>
      </c>
      <c r="F7" s="11">
        <f>'Pre vs. Optimized'!C40</f>
        <v>0</v>
      </c>
      <c r="G7" s="59"/>
      <c r="H7" s="31">
        <f>'Pre vs. Optimized'!C15</f>
        <v>0</v>
      </c>
      <c r="I7" s="3">
        <f>'Pre vs. Optimized'!C22</f>
        <v>0</v>
      </c>
      <c r="J7" s="3">
        <f>'Pre vs. Optimized'!C29</f>
        <v>0</v>
      </c>
      <c r="K7" s="3">
        <f>'Pre vs. Optimized'!C36</f>
        <v>0</v>
      </c>
      <c r="L7" s="11">
        <f>'Pre vs. Optimized'!C43</f>
        <v>0</v>
      </c>
      <c r="N7" s="3" t="s">
        <v>31</v>
      </c>
      <c r="O7" s="17" t="str">
        <f>IF('Pre vs. Optimized'!C32&gt;='Pre vs. Optimized'!C33,CONCATENATE($R$4,E8,$R$5),CONCATENATE('TT Data'!$R$3,'TT Data'!E8*R6,'TT Data'!$R$5))</f>
        <v>-0 secs</v>
      </c>
      <c r="P7" s="25" t="e">
        <f>IF(E9&lt;0,CONCATENATE(E9*$R$6,$R$7,$R$8),CONCATENATE(E9,$R$7,$R$9))</f>
        <v>#DIV/0!</v>
      </c>
      <c r="R7" s="27" t="s">
        <v>40</v>
      </c>
    </row>
    <row r="8" spans="1:18" x14ac:dyDescent="0.25">
      <c r="A8" s="62" t="s">
        <v>52</v>
      </c>
      <c r="B8" s="64">
        <f>ROUND(B6-B7,0)</f>
        <v>0</v>
      </c>
      <c r="C8" s="53">
        <f>ROUND(C6-C7,0)</f>
        <v>0</v>
      </c>
      <c r="D8" s="53">
        <f>ROUND(D6-D7,0)</f>
        <v>0</v>
      </c>
      <c r="E8" s="53">
        <f>ROUND(E6-E7,0)</f>
        <v>0</v>
      </c>
      <c r="F8" s="65">
        <f>ROUND(F6-F7,0)</f>
        <v>0</v>
      </c>
      <c r="G8" s="63"/>
      <c r="H8" s="64">
        <f>ROUND(H6-H7,0)</f>
        <v>0</v>
      </c>
      <c r="I8" s="53">
        <f>ROUND(I6-I7,0)</f>
        <v>0</v>
      </c>
      <c r="J8" s="53">
        <f>ROUND(J6-J7,0)</f>
        <v>0</v>
      </c>
      <c r="K8" s="53">
        <f>ROUND(K6-K7,0)</f>
        <v>0</v>
      </c>
      <c r="L8" s="65">
        <f>ROUND(L6-L7,0)</f>
        <v>0</v>
      </c>
      <c r="N8" s="3" t="s">
        <v>35</v>
      </c>
      <c r="O8" s="17" t="str">
        <f>IF('Pre vs. Optimized'!C39&gt;='Pre vs. Optimized'!C40,CONCATENATE($R$4,F8,$R$5),CONCATENATE('TT Data'!$R$3,'TT Data'!F8*R6,'TT Data'!$R$5))</f>
        <v>-0 secs</v>
      </c>
      <c r="P8" s="25" t="e">
        <f>IF(F9&lt;0,CONCATENATE(F9*$R$6,$R$7,$R$8),CONCATENATE(F9,$R$7,$R$9))</f>
        <v>#DIV/0!</v>
      </c>
      <c r="R8" s="28" t="s">
        <v>41</v>
      </c>
    </row>
    <row r="9" spans="1:18" ht="15.75" thickBot="1" x14ac:dyDescent="0.3">
      <c r="A9" s="52" t="s">
        <v>12</v>
      </c>
      <c r="B9" s="46" t="e">
        <f>ROUND('Pre vs. Optimized'!C13*100,0)</f>
        <v>#DIV/0!</v>
      </c>
      <c r="C9" s="32" t="e">
        <f>ROUND('Pre vs. Optimized'!C20*100,0)</f>
        <v>#DIV/0!</v>
      </c>
      <c r="D9" s="32" t="e">
        <f>ROUND('Pre vs. Optimized'!C27*100,0)</f>
        <v>#DIV/0!</v>
      </c>
      <c r="E9" s="32" t="e">
        <f>ROUND('Pre vs. Optimized'!C34*100,0)</f>
        <v>#DIV/0!</v>
      </c>
      <c r="F9" s="33" t="e">
        <f>ROUND('Pre vs. Optimized'!C41*100,0)</f>
        <v>#DIV/0!</v>
      </c>
      <c r="G9" s="60"/>
      <c r="H9" s="46" t="e">
        <f>ROUND('Pre vs. Optimized'!C16*100,0)</f>
        <v>#DIV/0!</v>
      </c>
      <c r="I9" s="32" t="e">
        <f>ROUND('Pre vs. Optimized'!C23*100,0)</f>
        <v>#DIV/0!</v>
      </c>
      <c r="J9" s="32" t="e">
        <f>ROUND('Pre vs. Optimized'!C30*100,0)</f>
        <v>#DIV/0!</v>
      </c>
      <c r="K9" s="32" t="e">
        <f>ROUND('Pre vs. Optimized'!C37*100,0)</f>
        <v>#DIV/0!</v>
      </c>
      <c r="L9" s="33" t="e">
        <f>ROUND('Pre vs. Optimized'!C44*100,0)</f>
        <v>#DIV/0!</v>
      </c>
      <c r="R9" s="28" t="s">
        <v>42</v>
      </c>
    </row>
    <row r="10" spans="1:18" x14ac:dyDescent="0.25">
      <c r="N10" s="29" t="s">
        <v>30</v>
      </c>
    </row>
    <row r="11" spans="1:18" x14ac:dyDescent="0.25">
      <c r="N11" s="3" t="s">
        <v>3</v>
      </c>
      <c r="O11" s="17" t="str">
        <f>IF('Pre vs. Optimized'!C14&gt;='Pre vs. Optimized'!C15,CONCATENATE($R$4,H8,$R$5),CONCATENATE('TT Data'!$R$3,'TT Data'!H8*R6,'TT Data'!$R$5))</f>
        <v>-0 secs</v>
      </c>
      <c r="P11" s="25" t="e">
        <f>IF(H9&lt;0,CONCATENATE(H9*$R$6,$R$7,$R$8),CONCATENATE(H9,$R$7,$R$9))</f>
        <v>#DIV/0!</v>
      </c>
    </row>
    <row r="12" spans="1:18" x14ac:dyDescent="0.25">
      <c r="N12" s="3" t="s">
        <v>17</v>
      </c>
      <c r="O12" s="17" t="str">
        <f>IF('Pre vs. Optimized'!C21&gt;='Pre vs. Optimized'!C22,CONCATENATE($R$4,I8,$R$5),CONCATENATE('TT Data'!$R$3,'TT Data'!I8*R6,'TT Data'!$R$5))</f>
        <v>-0 secs</v>
      </c>
      <c r="P12" s="25" t="e">
        <f>IF(I9&lt;0,CONCATENATE(I9*$R$6,$R$7,$R$8),CONCATENATE(I9,$R$7,$R$9))</f>
        <v>#DIV/0!</v>
      </c>
    </row>
    <row r="13" spans="1:18" x14ac:dyDescent="0.25">
      <c r="N13" s="3" t="s">
        <v>7</v>
      </c>
      <c r="O13" s="17" t="str">
        <f>IF('Pre vs. Optimized'!C28&gt;='Pre vs. Optimized'!C29,CONCATENATE($R$4,J8,$R$5),CONCATENATE('TT Data'!$R$3,'TT Data'!J8*R6,'TT Data'!$R$5))</f>
        <v>-0 secs</v>
      </c>
      <c r="P13" s="25" t="e">
        <f>IF(J9&lt;0,CONCATENATE(J9*$R$6,$R$7,$R$8),CONCATENATE(J9,$R$7,$R$9))</f>
        <v>#DIV/0!</v>
      </c>
    </row>
    <row r="14" spans="1:18" x14ac:dyDescent="0.25">
      <c r="N14" s="3" t="s">
        <v>31</v>
      </c>
      <c r="O14" s="17" t="str">
        <f>IF('Pre vs. Optimized'!C35&gt;='Pre vs. Optimized'!C36,CONCATENATE($R$4,K8,$R$5),CONCATENATE('TT Data'!$R$3,'TT Data'!K8*R6,'TT Data'!$R$5))</f>
        <v>-0 secs</v>
      </c>
      <c r="P14" s="25" t="e">
        <f>IF(K9&lt;0,CONCATENATE(K9*$R$6,$R$7,$R$8),CONCATENATE(K9,$R$7,$R$9))</f>
        <v>#DIV/0!</v>
      </c>
    </row>
    <row r="15" spans="1:18" x14ac:dyDescent="0.25">
      <c r="N15" s="3" t="s">
        <v>35</v>
      </c>
      <c r="O15" s="17" t="str">
        <f>IF('Pre vs. Optimized'!C42&gt;='Pre vs. Optimized'!C43,CONCATENATE($R$4,L8,$R$5),CONCATENATE('TT Data'!$R$3,'TT Data'!L8*R6,'TT Data'!$R$5))</f>
        <v>-0 secs</v>
      </c>
      <c r="P15" s="25" t="e">
        <f>IF(L9&lt;0,CONCATENATE(L9*$R$6,$R$7,$R$8),CONCATENATE(L9,$R$7,$R$9))</f>
        <v>#DIV/0!</v>
      </c>
    </row>
  </sheetData>
  <sheetProtection sheet="1" objects="1" scenarios="1"/>
  <mergeCells count="3">
    <mergeCell ref="B3:L3"/>
    <mergeCell ref="B4:F4"/>
    <mergeCell ref="H4:L4"/>
  </mergeCells>
  <conditionalFormatting sqref="N7:N8">
    <cfRule type="duplicateValues" dxfId="9" priority="2"/>
  </conditionalFormatting>
  <conditionalFormatting sqref="N14:N15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H19" sqref="H19"/>
    </sheetView>
  </sheetViews>
  <sheetFormatPr defaultRowHeight="15" x14ac:dyDescent="0.25"/>
  <cols>
    <col min="1" max="1" width="16.5703125" style="27" bestFit="1" customWidth="1"/>
    <col min="2" max="6" width="9.140625" style="27"/>
    <col min="7" max="7" width="5.7109375" style="27" customWidth="1"/>
    <col min="8" max="13" width="9.140625" style="27"/>
    <col min="14" max="14" width="14" style="27" bestFit="1" customWidth="1"/>
    <col min="15" max="15" width="17.5703125" style="27" customWidth="1"/>
    <col min="16" max="16" width="20.42578125" style="27" customWidth="1"/>
    <col min="17" max="18" width="9.140625" style="27"/>
    <col min="19" max="19" width="9.28515625" style="27" customWidth="1"/>
    <col min="20" max="16384" width="9.140625" style="27"/>
  </cols>
  <sheetData>
    <row r="1" spans="1:18" ht="18" x14ac:dyDescent="0.25">
      <c r="A1" s="45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8" ht="15.75" thickBot="1" x14ac:dyDescent="0.3"/>
    <row r="3" spans="1:18" ht="15.75" customHeight="1" thickBot="1" x14ac:dyDescent="0.3">
      <c r="B3" s="82" t="s">
        <v>46</v>
      </c>
      <c r="C3" s="93"/>
      <c r="D3" s="93"/>
      <c r="E3" s="93"/>
      <c r="F3" s="93"/>
      <c r="G3" s="94"/>
      <c r="H3" s="93"/>
      <c r="I3" s="93"/>
      <c r="J3" s="93"/>
      <c r="K3" s="93"/>
      <c r="L3" s="95"/>
      <c r="M3" s="2"/>
      <c r="N3" s="29" t="s">
        <v>29</v>
      </c>
      <c r="R3" s="28" t="s">
        <v>43</v>
      </c>
    </row>
    <row r="4" spans="1:18" ht="15.75" thickBot="1" x14ac:dyDescent="0.3">
      <c r="B4" s="96" t="str">
        <f>'Pre vs. Optimized'!B11</f>
        <v>EB</v>
      </c>
      <c r="C4" s="97"/>
      <c r="D4" s="97"/>
      <c r="E4" s="97"/>
      <c r="F4" s="97"/>
      <c r="G4" s="47"/>
      <c r="H4" s="97" t="str">
        <f>'Pre vs. Optimized'!B14</f>
        <v>WB</v>
      </c>
      <c r="I4" s="97"/>
      <c r="J4" s="97"/>
      <c r="K4" s="97"/>
      <c r="L4" s="98"/>
      <c r="M4" s="2"/>
      <c r="N4" s="3" t="s">
        <v>3</v>
      </c>
      <c r="O4" s="17" t="str">
        <f>IF('Pre vs. Optimized'!D11&gt;='Pre vs. Optimized'!D12,CONCATENATE($R$4,B8,$R$5),CONCATENATE('Delay Data'!$R$3,'Delay Data'!B8*R6,'Delay Data'!$R$5))</f>
        <v>-0 secs</v>
      </c>
      <c r="P4" s="25" t="e">
        <f>IF(B9&lt;0,CONCATENATE(B9*$R$6,$R$7,$R$8),CONCATENATE(B9,$R$7,$R$9))</f>
        <v>#DIV/0!</v>
      </c>
      <c r="R4" s="28" t="s">
        <v>38</v>
      </c>
    </row>
    <row r="5" spans="1:18" ht="15.75" thickBot="1" x14ac:dyDescent="0.3">
      <c r="A5" s="30" t="s">
        <v>5</v>
      </c>
      <c r="B5" s="54" t="s">
        <v>13</v>
      </c>
      <c r="C5" s="55" t="s">
        <v>15</v>
      </c>
      <c r="D5" s="55" t="s">
        <v>14</v>
      </c>
      <c r="E5" s="55" t="s">
        <v>33</v>
      </c>
      <c r="F5" s="55" t="s">
        <v>34</v>
      </c>
      <c r="G5" s="48"/>
      <c r="H5" s="55" t="s">
        <v>13</v>
      </c>
      <c r="I5" s="55" t="s">
        <v>15</v>
      </c>
      <c r="J5" s="55" t="s">
        <v>14</v>
      </c>
      <c r="K5" s="55" t="s">
        <v>33</v>
      </c>
      <c r="L5" s="61" t="s">
        <v>34</v>
      </c>
      <c r="N5" s="3" t="s">
        <v>17</v>
      </c>
      <c r="O5" s="17" t="str">
        <f>IF('Pre vs. Optimized'!D18&gt;='Pre vs. Optimized'!D19,CONCATENATE($R$4,C8,$R$5),CONCATENATE('Delay Data'!$R$3,'Delay Data'!C8*R6,'Delay Data'!$R$5))</f>
        <v>-0 secs</v>
      </c>
      <c r="P5" s="25" t="e">
        <f>IF(C9&lt;0,CONCATENATE(C9*$R$6,$R$7,$R$8),CONCATENATE(C9,$R$7,$R$9))</f>
        <v>#DIV/0!</v>
      </c>
      <c r="R5" s="28" t="s">
        <v>39</v>
      </c>
    </row>
    <row r="6" spans="1:18" x14ac:dyDescent="0.25">
      <c r="A6" s="51" t="s">
        <v>26</v>
      </c>
      <c r="B6" s="56">
        <f>'Pre vs. Optimized'!D11</f>
        <v>0</v>
      </c>
      <c r="C6" s="57">
        <f>'Pre vs. Optimized'!D18</f>
        <v>0</v>
      </c>
      <c r="D6" s="57">
        <f>'Pre vs. Optimized'!D25</f>
        <v>0</v>
      </c>
      <c r="E6" s="57">
        <f>'Pre vs. Optimized'!D32</f>
        <v>0</v>
      </c>
      <c r="F6" s="58">
        <f>'Pre vs. Optimized'!D39</f>
        <v>0</v>
      </c>
      <c r="G6" s="59"/>
      <c r="H6" s="56">
        <f>'Pre vs. Optimized'!D14</f>
        <v>0</v>
      </c>
      <c r="I6" s="57">
        <f>'Pre vs. Optimized'!D21</f>
        <v>0</v>
      </c>
      <c r="J6" s="57">
        <f>'Pre vs. Optimized'!D28</f>
        <v>0</v>
      </c>
      <c r="K6" s="57">
        <f>'Pre vs. Optimized'!D35</f>
        <v>0</v>
      </c>
      <c r="L6" s="58">
        <f>'Pre vs. Optimized'!D42</f>
        <v>0</v>
      </c>
      <c r="N6" s="3" t="s">
        <v>7</v>
      </c>
      <c r="O6" s="17" t="str">
        <f>IF('Pre vs. Optimized'!D25&gt;='Pre vs. Optimized'!D26,CONCATENATE($R$4,D8,$R$5),CONCATENATE('Delay Data'!$R$3,'Delay Data'!D8*R6,'Delay Data'!$R$5))</f>
        <v>-0 secs</v>
      </c>
      <c r="P6" s="25" t="e">
        <f>IF(D9&lt;0,CONCATENATE(D9*$R$6,$R$7,$R$8),CONCATENATE(D9,$R$7,$R$9))</f>
        <v>#DIV/0!</v>
      </c>
      <c r="R6" s="28">
        <v>-1</v>
      </c>
    </row>
    <row r="7" spans="1:18" x14ac:dyDescent="0.25">
      <c r="A7" s="51" t="s">
        <v>27</v>
      </c>
      <c r="B7" s="31">
        <f>'Pre vs. Optimized'!D12</f>
        <v>0</v>
      </c>
      <c r="C7" s="3">
        <f>'Pre vs. Optimized'!D19</f>
        <v>0</v>
      </c>
      <c r="D7" s="3">
        <f>'Pre vs. Optimized'!D26</f>
        <v>0</v>
      </c>
      <c r="E7" s="3">
        <f>'Pre vs. Optimized'!D33</f>
        <v>0</v>
      </c>
      <c r="F7" s="11">
        <f>'Pre vs. Optimized'!D40</f>
        <v>0</v>
      </c>
      <c r="G7" s="59"/>
      <c r="H7" s="31">
        <f>'Pre vs. Optimized'!D15</f>
        <v>0</v>
      </c>
      <c r="I7" s="3">
        <f>'Pre vs. Optimized'!D22</f>
        <v>0</v>
      </c>
      <c r="J7" s="3">
        <f>'Pre vs. Optimized'!D29</f>
        <v>0</v>
      </c>
      <c r="K7" s="3">
        <f>'Pre vs. Optimized'!D36</f>
        <v>0</v>
      </c>
      <c r="L7" s="11">
        <f>'Pre vs. Optimized'!D43</f>
        <v>0</v>
      </c>
      <c r="N7" s="3" t="s">
        <v>31</v>
      </c>
      <c r="O7" s="17" t="str">
        <f>IF('Pre vs. Optimized'!D32&gt;='Pre vs. Optimized'!D33,CONCATENATE($R$4,E8,$R$5),CONCATENATE('Delay Data'!$R$3,'Delay Data'!E8*R6,'Delay Data'!$R$5))</f>
        <v>-0 secs</v>
      </c>
      <c r="P7" s="25" t="e">
        <f>IF(E9&lt;0,CONCATENATE(E9*$R$6,$R$7,$R$8),CONCATENATE(E9,$R$7,$R$9))</f>
        <v>#DIV/0!</v>
      </c>
      <c r="R7" s="27" t="s">
        <v>40</v>
      </c>
    </row>
    <row r="8" spans="1:18" x14ac:dyDescent="0.25">
      <c r="A8" s="62" t="s">
        <v>52</v>
      </c>
      <c r="B8" s="64">
        <f>ROUND(B6-B7,0)</f>
        <v>0</v>
      </c>
      <c r="C8" s="53">
        <f>ROUND(C6-C7,0)</f>
        <v>0</v>
      </c>
      <c r="D8" s="53">
        <f>ROUND(D6-D7,0)</f>
        <v>0</v>
      </c>
      <c r="E8" s="53">
        <f>ROUND(E6-E7,0)</f>
        <v>0</v>
      </c>
      <c r="F8" s="65">
        <f>ROUND(F6-F7,0)</f>
        <v>0</v>
      </c>
      <c r="G8" s="63"/>
      <c r="H8" s="64">
        <f>ROUND(H6-H7,0)</f>
        <v>0</v>
      </c>
      <c r="I8" s="53">
        <f>ROUND(I6-I7,0)</f>
        <v>0</v>
      </c>
      <c r="J8" s="53">
        <f>ROUND(J6-J7,0)</f>
        <v>0</v>
      </c>
      <c r="K8" s="53">
        <f>ROUND(K6-K7,0)</f>
        <v>0</v>
      </c>
      <c r="L8" s="65">
        <f>ROUND(L6-L7,0)</f>
        <v>0</v>
      </c>
      <c r="N8" s="3" t="s">
        <v>35</v>
      </c>
      <c r="O8" s="17" t="str">
        <f>IF('Pre vs. Optimized'!D39&gt;='Pre vs. Optimized'!D40,CONCATENATE($R$4,F8,$R$5),CONCATENATE('Delay Data'!$R$3,'Delay Data'!F8*R6,'Delay Data'!$R$5))</f>
        <v>-0 secs</v>
      </c>
      <c r="P8" s="25" t="e">
        <f>IF(F9&lt;0,CONCATENATE(F9*$R$6,$R$7,$R$8),CONCATENATE(F9,$R$7,$R$9))</f>
        <v>#DIV/0!</v>
      </c>
      <c r="R8" s="28" t="s">
        <v>41</v>
      </c>
    </row>
    <row r="9" spans="1:18" ht="15.75" thickBot="1" x14ac:dyDescent="0.3">
      <c r="A9" s="52" t="s">
        <v>12</v>
      </c>
      <c r="B9" s="46" t="e">
        <f>ROUND('Pre vs. Optimized'!D13*100,0)</f>
        <v>#DIV/0!</v>
      </c>
      <c r="C9" s="32" t="e">
        <f>ROUND('Pre vs. Optimized'!D20*100,0)</f>
        <v>#DIV/0!</v>
      </c>
      <c r="D9" s="32" t="e">
        <f>ROUND('Pre vs. Optimized'!D27*100,0)</f>
        <v>#DIV/0!</v>
      </c>
      <c r="E9" s="32" t="e">
        <f>ROUND('Pre vs. Optimized'!D34*100,0)</f>
        <v>#DIV/0!</v>
      </c>
      <c r="F9" s="33" t="e">
        <f>ROUND('Pre vs. Optimized'!D41*100,0)</f>
        <v>#DIV/0!</v>
      </c>
      <c r="G9" s="60"/>
      <c r="H9" s="46" t="e">
        <f>ROUND('Pre vs. Optimized'!D16*100,0)</f>
        <v>#DIV/0!</v>
      </c>
      <c r="I9" s="32" t="e">
        <f>ROUND('Pre vs. Optimized'!D23*100,0)</f>
        <v>#DIV/0!</v>
      </c>
      <c r="J9" s="32" t="e">
        <f>ROUND('Pre vs. Optimized'!D30*100,0)</f>
        <v>#DIV/0!</v>
      </c>
      <c r="K9" s="32" t="e">
        <f>ROUND('Pre vs. Optimized'!D37*100,0)</f>
        <v>#DIV/0!</v>
      </c>
      <c r="L9" s="33" t="e">
        <f>ROUND('Pre vs. Optimized'!D44*100,0)</f>
        <v>#DIV/0!</v>
      </c>
      <c r="R9" s="28" t="s">
        <v>42</v>
      </c>
    </row>
    <row r="10" spans="1:18" x14ac:dyDescent="0.25">
      <c r="N10" s="29" t="s">
        <v>30</v>
      </c>
    </row>
    <row r="11" spans="1:18" x14ac:dyDescent="0.25">
      <c r="N11" s="3" t="s">
        <v>3</v>
      </c>
      <c r="O11" s="17" t="str">
        <f>IF('Pre vs. Optimized'!D14&gt;='Pre vs. Optimized'!D15,CONCATENATE($R$4,H8,$R$5),CONCATENATE('Delay Data'!$R$3,'Delay Data'!H8*R6,'Delay Data'!$R$5))</f>
        <v>-0 secs</v>
      </c>
      <c r="P11" s="25" t="e">
        <f>IF(H9&lt;0,CONCATENATE(H9*$R$6,$R$7,$R$8),CONCATENATE(H9,$R$7,$R$9))</f>
        <v>#DIV/0!</v>
      </c>
    </row>
    <row r="12" spans="1:18" x14ac:dyDescent="0.25">
      <c r="N12" s="3" t="s">
        <v>17</v>
      </c>
      <c r="O12" s="17" t="str">
        <f>IF('Pre vs. Optimized'!D21&gt;='Pre vs. Optimized'!D22,CONCATENATE($R$4,I8,$R$5),CONCATENATE('Delay Data'!$R$3,'Delay Data'!I8*R6,'Delay Data'!$R$5))</f>
        <v>-0 secs</v>
      </c>
      <c r="P12" s="25" t="e">
        <f>IF(I9&lt;0,CONCATENATE(I9*$R$6,$R$7,$R$8),CONCATENATE(I9,$R$7,$R$9))</f>
        <v>#DIV/0!</v>
      </c>
    </row>
    <row r="13" spans="1:18" x14ac:dyDescent="0.25">
      <c r="N13" s="3" t="s">
        <v>7</v>
      </c>
      <c r="O13" s="17" t="str">
        <f>IF('Pre vs. Optimized'!D28&gt;='Pre vs. Optimized'!D29,CONCATENATE($R$4,J8,$R$5),CONCATENATE('Delay Data'!$R$3,'Delay Data'!J8*R6,'Delay Data'!$R$5))</f>
        <v>-0 secs</v>
      </c>
      <c r="P13" s="25" t="e">
        <f>IF(J9&lt;0,CONCATENATE(J9*$R$6,$R$7,$R$8),CONCATENATE(J9,$R$7,$R$9))</f>
        <v>#DIV/0!</v>
      </c>
    </row>
    <row r="14" spans="1:18" x14ac:dyDescent="0.25">
      <c r="N14" s="3" t="s">
        <v>31</v>
      </c>
      <c r="O14" s="17" t="str">
        <f>IF('Pre vs. Optimized'!D35&gt;='Pre vs. Optimized'!D36,CONCATENATE($R$4,K8,$R$5),CONCATENATE('Delay Data'!$R$3,'Delay Data'!K8*R6,'Delay Data'!$R$5))</f>
        <v>-0 secs</v>
      </c>
      <c r="P14" s="25" t="e">
        <f>IF(K9&lt;0,CONCATENATE(K9*$R$6,$R$7,$R$8),CONCATENATE(K9,$R$7,$R$9))</f>
        <v>#DIV/0!</v>
      </c>
    </row>
    <row r="15" spans="1:18" x14ac:dyDescent="0.25">
      <c r="N15" s="3" t="s">
        <v>35</v>
      </c>
      <c r="O15" s="17" t="str">
        <f>IF('Pre vs. Optimized'!D42&gt;='Pre vs. Optimized'!D43,CONCATENATE($R$4,L8,$R$5),CONCATENATE('Delay Data'!$R$3,'Delay Data'!L8*R6,'Delay Data'!$R$5))</f>
        <v>-0 secs</v>
      </c>
      <c r="P15" s="25" t="e">
        <f>IF(L9&lt;0,CONCATENATE(L9*$R$6,$R$7,$R$8),CONCATENATE(L9,$R$7,$R$9))</f>
        <v>#DIV/0!</v>
      </c>
    </row>
  </sheetData>
  <sheetProtection sheet="1" objects="1" scenarios="1"/>
  <mergeCells count="3">
    <mergeCell ref="B3:L3"/>
    <mergeCell ref="B4:F4"/>
    <mergeCell ref="H4:L4"/>
  </mergeCells>
  <conditionalFormatting sqref="N7:N8">
    <cfRule type="duplicateValues" dxfId="7" priority="2"/>
  </conditionalFormatting>
  <conditionalFormatting sqref="N14:N15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/>
  </sheetViews>
  <sheetFormatPr defaultRowHeight="15" x14ac:dyDescent="0.25"/>
  <cols>
    <col min="1" max="1" width="16.5703125" style="27" bestFit="1" customWidth="1"/>
    <col min="2" max="6" width="9.140625" style="27"/>
    <col min="7" max="7" width="5.7109375" style="27" customWidth="1"/>
    <col min="8" max="13" width="9.140625" style="27"/>
    <col min="14" max="14" width="14" style="27" bestFit="1" customWidth="1"/>
    <col min="15" max="15" width="17.5703125" style="27" customWidth="1"/>
    <col min="16" max="16" width="20.42578125" style="27" customWidth="1"/>
    <col min="17" max="18" width="9.140625" style="27"/>
    <col min="19" max="19" width="9.28515625" style="27" customWidth="1"/>
    <col min="20" max="16384" width="9.140625" style="27"/>
  </cols>
  <sheetData>
    <row r="1" spans="1:18" ht="18" x14ac:dyDescent="0.25">
      <c r="A1" s="45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8" ht="15.75" thickBot="1" x14ac:dyDescent="0.3"/>
    <row r="3" spans="1:18" ht="15.75" customHeight="1" thickBot="1" x14ac:dyDescent="0.3">
      <c r="B3" s="82" t="s">
        <v>47</v>
      </c>
      <c r="C3" s="93"/>
      <c r="D3" s="93"/>
      <c r="E3" s="93"/>
      <c r="F3" s="93"/>
      <c r="G3" s="94"/>
      <c r="H3" s="93"/>
      <c r="I3" s="93"/>
      <c r="J3" s="93"/>
      <c r="K3" s="93"/>
      <c r="L3" s="95"/>
      <c r="M3" s="2"/>
      <c r="N3" s="29" t="s">
        <v>29</v>
      </c>
      <c r="R3" s="28" t="s">
        <v>43</v>
      </c>
    </row>
    <row r="4" spans="1:18" ht="15.75" thickBot="1" x14ac:dyDescent="0.3">
      <c r="B4" s="96" t="str">
        <f>'Pre vs. Optimized'!B11</f>
        <v>EB</v>
      </c>
      <c r="C4" s="97"/>
      <c r="D4" s="97"/>
      <c r="E4" s="97"/>
      <c r="F4" s="97"/>
      <c r="G4" s="47"/>
      <c r="H4" s="97" t="str">
        <f>'Pre vs. Optimized'!B14</f>
        <v>WB</v>
      </c>
      <c r="I4" s="97"/>
      <c r="J4" s="97"/>
      <c r="K4" s="97"/>
      <c r="L4" s="98"/>
      <c r="M4" s="2"/>
      <c r="N4" s="3" t="s">
        <v>3</v>
      </c>
      <c r="O4" s="17" t="str">
        <f>IF('Pre vs. Optimized'!E11&gt;='Pre vs. Optimized'!E12,CONCATENATE($R$4,B8,$R$5),CONCATENATE('Stopped Delay Data'!$R$3,'Stopped Delay Data'!B8*R6,'Stopped Delay Data'!$R$5))</f>
        <v>-0 secs</v>
      </c>
      <c r="P4" s="25" t="e">
        <f>IF(B9&lt;0,CONCATENATE(B9*$R$6,$R$7,$R$8),CONCATENATE(B9,$R$7,$R$9))</f>
        <v>#DIV/0!</v>
      </c>
      <c r="R4" s="28" t="s">
        <v>38</v>
      </c>
    </row>
    <row r="5" spans="1:18" ht="15.75" thickBot="1" x14ac:dyDescent="0.3">
      <c r="A5" s="30" t="s">
        <v>5</v>
      </c>
      <c r="B5" s="54" t="s">
        <v>13</v>
      </c>
      <c r="C5" s="55" t="s">
        <v>15</v>
      </c>
      <c r="D5" s="55" t="s">
        <v>14</v>
      </c>
      <c r="E5" s="55" t="s">
        <v>33</v>
      </c>
      <c r="F5" s="55" t="s">
        <v>34</v>
      </c>
      <c r="G5" s="48"/>
      <c r="H5" s="55" t="s">
        <v>13</v>
      </c>
      <c r="I5" s="55" t="s">
        <v>15</v>
      </c>
      <c r="J5" s="55" t="s">
        <v>14</v>
      </c>
      <c r="K5" s="55" t="s">
        <v>33</v>
      </c>
      <c r="L5" s="61" t="s">
        <v>34</v>
      </c>
      <c r="N5" s="3" t="s">
        <v>17</v>
      </c>
      <c r="O5" s="17" t="str">
        <f>IF('Pre vs. Optimized'!E18&gt;='Pre vs. Optimized'!E19,CONCATENATE($R$4,C8,$R$5),CONCATENATE('Stopped Delay Data'!$R$3,'Stopped Delay Data'!C8*R6,'Stopped Delay Data'!$R$5))</f>
        <v>-0 secs</v>
      </c>
      <c r="P5" s="25" t="e">
        <f>IF(C9&lt;0,CONCATENATE(C9*$R$6,$R$7,$R$8),CONCATENATE(C9,$R$7,$R$9))</f>
        <v>#DIV/0!</v>
      </c>
      <c r="R5" s="28" t="s">
        <v>39</v>
      </c>
    </row>
    <row r="6" spans="1:18" x14ac:dyDescent="0.25">
      <c r="A6" s="51" t="s">
        <v>26</v>
      </c>
      <c r="B6" s="56">
        <f>'Pre vs. Optimized'!E11</f>
        <v>0</v>
      </c>
      <c r="C6" s="57">
        <f>'Pre vs. Optimized'!E18</f>
        <v>0</v>
      </c>
      <c r="D6" s="57">
        <f>'Pre vs. Optimized'!E25</f>
        <v>0</v>
      </c>
      <c r="E6" s="57">
        <f>'Pre vs. Optimized'!E32</f>
        <v>0</v>
      </c>
      <c r="F6" s="58">
        <f>'Pre vs. Optimized'!E39</f>
        <v>0</v>
      </c>
      <c r="G6" s="59"/>
      <c r="H6" s="56">
        <f>'Pre vs. Optimized'!E14</f>
        <v>0</v>
      </c>
      <c r="I6" s="57">
        <f>'Pre vs. Optimized'!E21</f>
        <v>0</v>
      </c>
      <c r="J6" s="57">
        <f>'Pre vs. Optimized'!E28</f>
        <v>0</v>
      </c>
      <c r="K6" s="57">
        <f>'Pre vs. Optimized'!E35</f>
        <v>0</v>
      </c>
      <c r="L6" s="58">
        <f>'Pre vs. Optimized'!E42</f>
        <v>0</v>
      </c>
      <c r="N6" s="3" t="s">
        <v>7</v>
      </c>
      <c r="O6" s="17" t="str">
        <f>IF('Pre vs. Optimized'!E25&gt;='Pre vs. Optimized'!E26,CONCATENATE($R$4,D8,$R$5),CONCATENATE('Stopped Delay Data'!$R$3,'Stopped Delay Data'!D8*R6,'Stopped Delay Data'!$R$5))</f>
        <v>-0 secs</v>
      </c>
      <c r="P6" s="25" t="e">
        <f>IF(D9&lt;0,CONCATENATE(D9*$R$6,$R$7,$R$8),CONCATENATE(D9,$R$7,$R$9))</f>
        <v>#DIV/0!</v>
      </c>
      <c r="R6" s="28">
        <v>-1</v>
      </c>
    </row>
    <row r="7" spans="1:18" x14ac:dyDescent="0.25">
      <c r="A7" s="51" t="s">
        <v>27</v>
      </c>
      <c r="B7" s="31">
        <f>'Pre vs. Optimized'!E12</f>
        <v>0</v>
      </c>
      <c r="C7" s="3">
        <f>'Pre vs. Optimized'!E19</f>
        <v>0</v>
      </c>
      <c r="D7" s="3">
        <f>'Pre vs. Optimized'!E26</f>
        <v>0</v>
      </c>
      <c r="E7" s="3">
        <f>'Pre vs. Optimized'!E33</f>
        <v>0</v>
      </c>
      <c r="F7" s="11">
        <f>'Pre vs. Optimized'!E40</f>
        <v>0</v>
      </c>
      <c r="G7" s="59"/>
      <c r="H7" s="31">
        <f>'Pre vs. Optimized'!E15</f>
        <v>0</v>
      </c>
      <c r="I7" s="3">
        <f>'Pre vs. Optimized'!E22</f>
        <v>0</v>
      </c>
      <c r="J7" s="3">
        <f>'Pre vs. Optimized'!E29</f>
        <v>0</v>
      </c>
      <c r="K7" s="3">
        <f>'Pre vs. Optimized'!E36</f>
        <v>0</v>
      </c>
      <c r="L7" s="11">
        <f>'Pre vs. Optimized'!E43</f>
        <v>0</v>
      </c>
      <c r="N7" s="3" t="s">
        <v>31</v>
      </c>
      <c r="O7" s="17" t="str">
        <f>IF('Pre vs. Optimized'!E32&gt;='Pre vs. Optimized'!E33,CONCATENATE($R$4,E8,$R$5),CONCATENATE('Stopped Delay Data'!$R$3,'Stopped Delay Data'!E8*R6,'Stopped Delay Data'!$R$5))</f>
        <v>-0 secs</v>
      </c>
      <c r="P7" s="25" t="e">
        <f>IF(E9&lt;0,CONCATENATE(E9*$R$6,$R$7,$R$8),CONCATENATE(E9,$R$7,$R$9))</f>
        <v>#DIV/0!</v>
      </c>
      <c r="R7" s="27" t="s">
        <v>40</v>
      </c>
    </row>
    <row r="8" spans="1:18" x14ac:dyDescent="0.25">
      <c r="A8" s="62" t="s">
        <v>52</v>
      </c>
      <c r="B8" s="64">
        <f>ROUND(B6-B7,0)</f>
        <v>0</v>
      </c>
      <c r="C8" s="53">
        <f>ROUND(C6-C7,0)</f>
        <v>0</v>
      </c>
      <c r="D8" s="53">
        <f>ROUND(D6-D7,0)</f>
        <v>0</v>
      </c>
      <c r="E8" s="53">
        <f>ROUND(E6-E7,0)</f>
        <v>0</v>
      </c>
      <c r="F8" s="65">
        <f>ROUND(F6-F7,0)</f>
        <v>0</v>
      </c>
      <c r="G8" s="63"/>
      <c r="H8" s="64">
        <f>ROUND(H6-H7,0)</f>
        <v>0</v>
      </c>
      <c r="I8" s="53">
        <f>ROUND(I6-I7,0)</f>
        <v>0</v>
      </c>
      <c r="J8" s="53">
        <f>ROUND(J6-J7,0)</f>
        <v>0</v>
      </c>
      <c r="K8" s="53">
        <f>ROUND(K6-K7,0)</f>
        <v>0</v>
      </c>
      <c r="L8" s="65">
        <f>ROUND(L6-L7,0)</f>
        <v>0</v>
      </c>
      <c r="N8" s="3" t="s">
        <v>35</v>
      </c>
      <c r="O8" s="17" t="str">
        <f>IF('Pre vs. Optimized'!E39&gt;='Pre vs. Optimized'!E40,CONCATENATE($R$4,F8,$R$5),CONCATENATE('Stopped Delay Data'!$R$3,'Stopped Delay Data'!F8*R6,'Stopped Delay Data'!$R$5))</f>
        <v>-0 secs</v>
      </c>
      <c r="P8" s="25" t="e">
        <f>IF(F9&lt;0,CONCATENATE(F9*$R$6,$R$7,$R$8),CONCATENATE(F9,$R$7,$R$9))</f>
        <v>#DIV/0!</v>
      </c>
      <c r="R8" s="28" t="s">
        <v>41</v>
      </c>
    </row>
    <row r="9" spans="1:18" ht="15.75" thickBot="1" x14ac:dyDescent="0.3">
      <c r="A9" s="52" t="s">
        <v>12</v>
      </c>
      <c r="B9" s="46" t="e">
        <f>ROUND('Pre vs. Optimized'!E13*100,0)</f>
        <v>#DIV/0!</v>
      </c>
      <c r="C9" s="32" t="e">
        <f>ROUND('Pre vs. Optimized'!E20*100,0)</f>
        <v>#DIV/0!</v>
      </c>
      <c r="D9" s="32" t="e">
        <f>ROUND('Pre vs. Optimized'!E27*100,0)</f>
        <v>#DIV/0!</v>
      </c>
      <c r="E9" s="32" t="e">
        <f>ROUND('Pre vs. Optimized'!E34*100,0)</f>
        <v>#DIV/0!</v>
      </c>
      <c r="F9" s="33" t="e">
        <f>ROUND('Pre vs. Optimized'!E41*100,0)</f>
        <v>#DIV/0!</v>
      </c>
      <c r="G9" s="60"/>
      <c r="H9" s="46" t="e">
        <f>ROUND('Pre vs. Optimized'!E16*100,0)</f>
        <v>#DIV/0!</v>
      </c>
      <c r="I9" s="32" t="e">
        <f>ROUND('Pre vs. Optimized'!E23*100,0)</f>
        <v>#DIV/0!</v>
      </c>
      <c r="J9" s="32" t="e">
        <f>ROUND('Pre vs. Optimized'!E30*100,0)</f>
        <v>#DIV/0!</v>
      </c>
      <c r="K9" s="32" t="e">
        <f>ROUND('Pre vs. Optimized'!E37*100,0)</f>
        <v>#DIV/0!</v>
      </c>
      <c r="L9" s="33" t="e">
        <f>ROUND('Pre vs. Optimized'!E44*100,0)</f>
        <v>#DIV/0!</v>
      </c>
      <c r="R9" s="28" t="s">
        <v>42</v>
      </c>
    </row>
    <row r="10" spans="1:18" x14ac:dyDescent="0.25">
      <c r="N10" s="29" t="s">
        <v>30</v>
      </c>
    </row>
    <row r="11" spans="1:18" x14ac:dyDescent="0.25">
      <c r="N11" s="3" t="s">
        <v>3</v>
      </c>
      <c r="O11" s="17" t="str">
        <f>IF('Pre vs. Optimized'!E14&gt;='Pre vs. Optimized'!E15,CONCATENATE($R$4,H8,$R$5),CONCATENATE('Stopped Delay Data'!$R$3,'Stopped Delay Data'!H8*R6,'Stopped Delay Data'!$R$5))</f>
        <v>-0 secs</v>
      </c>
      <c r="P11" s="25" t="e">
        <f>IF(H9&lt;0,CONCATENATE(H9*$R$6,$R$7,$R$8),CONCATENATE(H9,$R$7,$R$9))</f>
        <v>#DIV/0!</v>
      </c>
    </row>
    <row r="12" spans="1:18" x14ac:dyDescent="0.25">
      <c r="N12" s="3" t="s">
        <v>17</v>
      </c>
      <c r="O12" s="17" t="str">
        <f>IF('Pre vs. Optimized'!E21&gt;='Pre vs. Optimized'!E22,CONCATENATE($R$4,I8,$R$5),CONCATENATE('Stopped Delay Data'!$R$3,'Stopped Delay Data'!I8*R6,'Stopped Delay Data'!$R$5))</f>
        <v>-0 secs</v>
      </c>
      <c r="P12" s="25" t="e">
        <f>IF(I9&lt;0,CONCATENATE(I9*$R$6,$R$7,$R$8),CONCATENATE(I9,$R$7,$R$9))</f>
        <v>#DIV/0!</v>
      </c>
    </row>
    <row r="13" spans="1:18" x14ac:dyDescent="0.25">
      <c r="N13" s="3" t="s">
        <v>7</v>
      </c>
      <c r="O13" s="17" t="str">
        <f>IF('Pre vs. Optimized'!E28&gt;='Pre vs. Optimized'!E29,CONCATENATE($R$4,J8,$R$5),CONCATENATE('Stopped Delay Data'!$R$3,'Stopped Delay Data'!J8*R6,'Stopped Delay Data'!$R$5))</f>
        <v>-0 secs</v>
      </c>
      <c r="P13" s="25" t="e">
        <f>IF(J9&lt;0,CONCATENATE(J9*$R$6,$R$7,$R$8),CONCATENATE(J9,$R$7,$R$9))</f>
        <v>#DIV/0!</v>
      </c>
    </row>
    <row r="14" spans="1:18" x14ac:dyDescent="0.25">
      <c r="N14" s="3" t="s">
        <v>31</v>
      </c>
      <c r="O14" s="17" t="str">
        <f>IF('Pre vs. Optimized'!E35&gt;='Pre vs. Optimized'!E36,CONCATENATE($R$4,K8,$R$5),CONCATENATE('Stopped Delay Data'!$R$3,'Stopped Delay Data'!K8*R6,'Stopped Delay Data'!$R$5))</f>
        <v>-0 secs</v>
      </c>
      <c r="P14" s="25" t="e">
        <f>IF(K9&lt;0,CONCATENATE(K9*$R$6,$R$7,$R$8),CONCATENATE(K9,$R$7,$R$9))</f>
        <v>#DIV/0!</v>
      </c>
    </row>
    <row r="15" spans="1:18" x14ac:dyDescent="0.25">
      <c r="N15" s="3" t="s">
        <v>35</v>
      </c>
      <c r="O15" s="17" t="str">
        <f>IF('Pre vs. Optimized'!E42&gt;='Pre vs. Optimized'!E43,CONCATENATE($R$4,L8,$R$5),CONCATENATE('Stopped Delay Data'!$R$3,'Stopped Delay Data'!L8*R6,'Stopped Delay Data'!$R$5))</f>
        <v>-0 secs</v>
      </c>
      <c r="P15" s="25" t="e">
        <f>IF(L9&lt;0,CONCATENATE(L9*$R$6,$R$7,$R$8),CONCATENATE(L9,$R$7,$R$9))</f>
        <v>#DIV/0!</v>
      </c>
    </row>
  </sheetData>
  <sheetProtection sheet="1" objects="1" scenarios="1"/>
  <mergeCells count="3">
    <mergeCell ref="B3:L3"/>
    <mergeCell ref="B4:F4"/>
    <mergeCell ref="H4:L4"/>
  </mergeCells>
  <conditionalFormatting sqref="N7:N8">
    <cfRule type="duplicateValues" dxfId="5" priority="2"/>
  </conditionalFormatting>
  <conditionalFormatting sqref="N14:N15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/>
  </sheetViews>
  <sheetFormatPr defaultRowHeight="15" x14ac:dyDescent="0.25"/>
  <cols>
    <col min="1" max="1" width="16.5703125" style="27" bestFit="1" customWidth="1"/>
    <col min="2" max="6" width="9.140625" style="27"/>
    <col min="7" max="7" width="5.7109375" style="27" customWidth="1"/>
    <col min="8" max="13" width="9.140625" style="27"/>
    <col min="14" max="14" width="14" style="27" bestFit="1" customWidth="1"/>
    <col min="15" max="15" width="17.5703125" style="27" customWidth="1"/>
    <col min="16" max="16" width="20.42578125" style="27" customWidth="1"/>
    <col min="17" max="18" width="9.140625" style="27"/>
    <col min="19" max="19" width="9.28515625" style="27" customWidth="1"/>
    <col min="20" max="16384" width="9.140625" style="27"/>
  </cols>
  <sheetData>
    <row r="1" spans="1:18" ht="18" x14ac:dyDescent="0.25">
      <c r="A1" s="45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8" ht="15.75" thickBot="1" x14ac:dyDescent="0.3"/>
    <row r="3" spans="1:18" ht="15.75" customHeight="1" thickBot="1" x14ac:dyDescent="0.3">
      <c r="B3" s="82" t="s">
        <v>2</v>
      </c>
      <c r="C3" s="93"/>
      <c r="D3" s="93"/>
      <c r="E3" s="93"/>
      <c r="F3" s="93"/>
      <c r="G3" s="94"/>
      <c r="H3" s="93"/>
      <c r="I3" s="93"/>
      <c r="J3" s="93"/>
      <c r="K3" s="93"/>
      <c r="L3" s="95"/>
      <c r="M3" s="2"/>
      <c r="N3" s="29" t="s">
        <v>29</v>
      </c>
      <c r="R3" s="28" t="s">
        <v>43</v>
      </c>
    </row>
    <row r="4" spans="1:18" ht="15.75" thickBot="1" x14ac:dyDescent="0.3">
      <c r="B4" s="96" t="str">
        <f>'Pre vs. Optimized'!B11</f>
        <v>EB</v>
      </c>
      <c r="C4" s="97"/>
      <c r="D4" s="97"/>
      <c r="E4" s="97"/>
      <c r="F4" s="97"/>
      <c r="G4" s="47"/>
      <c r="H4" s="97" t="str">
        <f>'Pre vs. Optimized'!B14</f>
        <v>WB</v>
      </c>
      <c r="I4" s="97"/>
      <c r="J4" s="97"/>
      <c r="K4" s="97"/>
      <c r="L4" s="98"/>
      <c r="M4" s="2"/>
      <c r="N4" s="3" t="s">
        <v>3</v>
      </c>
      <c r="O4" s="17" t="str">
        <f>IF('Pre vs. Optimized'!F11&gt;='Pre vs. Optimized'!F12,CONCATENATE($R$4,B8,$R$5),CONCATENATE($R$3,B6,$R$5))</f>
        <v>-0 stops</v>
      </c>
      <c r="P4" s="25" t="e">
        <f>IF(B9&lt;0,CONCATENATE(B9*$R$6,$R$7,$R$8),CONCATENATE(B9,$R$7,$R$9))</f>
        <v>#DIV/0!</v>
      </c>
      <c r="R4" s="28" t="s">
        <v>38</v>
      </c>
    </row>
    <row r="5" spans="1:18" ht="15.75" thickBot="1" x14ac:dyDescent="0.3">
      <c r="A5" s="30" t="s">
        <v>5</v>
      </c>
      <c r="B5" s="54" t="s">
        <v>13</v>
      </c>
      <c r="C5" s="55" t="s">
        <v>15</v>
      </c>
      <c r="D5" s="55" t="s">
        <v>14</v>
      </c>
      <c r="E5" s="55" t="s">
        <v>33</v>
      </c>
      <c r="F5" s="55" t="s">
        <v>34</v>
      </c>
      <c r="G5" s="48"/>
      <c r="H5" s="55" t="s">
        <v>13</v>
      </c>
      <c r="I5" s="55" t="s">
        <v>15</v>
      </c>
      <c r="J5" s="55" t="s">
        <v>14</v>
      </c>
      <c r="K5" s="55" t="s">
        <v>33</v>
      </c>
      <c r="L5" s="61" t="s">
        <v>34</v>
      </c>
      <c r="N5" s="3" t="s">
        <v>17</v>
      </c>
      <c r="O5" s="17" t="str">
        <f>IF('Pre vs. Optimized'!F18&gt;='Pre vs. Optimized'!F19,CONCATENATE($R$4,C8,$R$5),CONCATENATE($R$3,C6,$R$5))</f>
        <v>-0 stops</v>
      </c>
      <c r="P5" s="25" t="e">
        <f>IF(C9&lt;0,CONCATENATE(C9*$R$6,$R$7,$R$8),CONCATENATE(C9,$R$7,$R$9))</f>
        <v>#DIV/0!</v>
      </c>
      <c r="R5" s="28" t="s">
        <v>44</v>
      </c>
    </row>
    <row r="6" spans="1:18" x14ac:dyDescent="0.25">
      <c r="A6" s="51" t="s">
        <v>26</v>
      </c>
      <c r="B6" s="56">
        <f>'Pre vs. Optimized'!F11</f>
        <v>0</v>
      </c>
      <c r="C6" s="57">
        <f>'Pre vs. Optimized'!F18</f>
        <v>0</v>
      </c>
      <c r="D6" s="57">
        <f>'Pre vs. Optimized'!F25</f>
        <v>0</v>
      </c>
      <c r="E6" s="57">
        <f>'Pre vs. Optimized'!F32</f>
        <v>0</v>
      </c>
      <c r="F6" s="58">
        <f>'Pre vs. Optimized'!F39</f>
        <v>0</v>
      </c>
      <c r="G6" s="59"/>
      <c r="H6" s="56">
        <f>'Pre vs. Optimized'!F14</f>
        <v>0</v>
      </c>
      <c r="I6" s="57">
        <f>'Pre vs. Optimized'!F21</f>
        <v>0</v>
      </c>
      <c r="J6" s="57">
        <f>'Pre vs. Optimized'!F28</f>
        <v>0</v>
      </c>
      <c r="K6" s="57">
        <f>'Pre vs. Optimized'!F35</f>
        <v>0</v>
      </c>
      <c r="L6" s="58">
        <f>'Pre vs. Optimized'!F42</f>
        <v>0</v>
      </c>
      <c r="N6" s="3" t="s">
        <v>7</v>
      </c>
      <c r="O6" s="17" t="str">
        <f>IF('Pre vs. Optimized'!F25&gt;='Pre vs. Optimized'!F26,CONCATENATE($R$4,D8,$R$5),CONCATENATE($R$3,D6,$R$5))</f>
        <v>-0 stops</v>
      </c>
      <c r="P6" s="25" t="e">
        <f>IF(D9&lt;0,CONCATENATE(D9*$R$6,$R$7,$R$8),CONCATENATE(D9,$R$7,$R$9))</f>
        <v>#DIV/0!</v>
      </c>
      <c r="R6" s="28">
        <v>-1</v>
      </c>
    </row>
    <row r="7" spans="1:18" x14ac:dyDescent="0.25">
      <c r="A7" s="51" t="s">
        <v>27</v>
      </c>
      <c r="B7" s="31">
        <f>'Pre vs. Optimized'!F12</f>
        <v>0</v>
      </c>
      <c r="C7" s="3">
        <f>'Pre vs. Optimized'!F19</f>
        <v>0</v>
      </c>
      <c r="D7" s="3">
        <f>'Pre vs. Optimized'!F26</f>
        <v>0</v>
      </c>
      <c r="E7" s="3">
        <f>'Pre vs. Optimized'!F33</f>
        <v>0</v>
      </c>
      <c r="F7" s="11">
        <f>'Pre vs. Optimized'!F40</f>
        <v>0</v>
      </c>
      <c r="G7" s="59"/>
      <c r="H7" s="31">
        <f>'Pre vs. Optimized'!F15</f>
        <v>0</v>
      </c>
      <c r="I7" s="3">
        <f>'Pre vs. Optimized'!F22</f>
        <v>0</v>
      </c>
      <c r="J7" s="3">
        <f>'Pre vs. Optimized'!F29</f>
        <v>0</v>
      </c>
      <c r="K7" s="3">
        <f>'Pre vs. Optimized'!F36</f>
        <v>0</v>
      </c>
      <c r="L7" s="11">
        <f>'Pre vs. Optimized'!F43</f>
        <v>0</v>
      </c>
      <c r="N7" s="3" t="s">
        <v>31</v>
      </c>
      <c r="O7" s="17" t="str">
        <f>IF('Pre vs. Optimized'!F32&gt;='Pre vs. Optimized'!F33,CONCATENATE($R$4,E8,$R$5),CONCATENATE($R$3,E6,$R$5))</f>
        <v>-0 stops</v>
      </c>
      <c r="P7" s="25" t="e">
        <f>IF(E9&lt;0,CONCATENATE(E9*$R$6,$R$7,$R$8),CONCATENATE(E9,$R$7,$R$9))</f>
        <v>#DIV/0!</v>
      </c>
      <c r="R7" s="27" t="s">
        <v>40</v>
      </c>
    </row>
    <row r="8" spans="1:18" x14ac:dyDescent="0.25">
      <c r="A8" s="62" t="s">
        <v>52</v>
      </c>
      <c r="B8" s="64">
        <f>ROUND(B6-B7,0)</f>
        <v>0</v>
      </c>
      <c r="C8" s="53">
        <f>ROUND(C6-C7,0)</f>
        <v>0</v>
      </c>
      <c r="D8" s="53">
        <f>ROUND(D6-D7,0)</f>
        <v>0</v>
      </c>
      <c r="E8" s="53">
        <f>ROUND(E6-E7,0)</f>
        <v>0</v>
      </c>
      <c r="F8" s="65">
        <f>ROUND(F6-F7,0)</f>
        <v>0</v>
      </c>
      <c r="G8" s="63"/>
      <c r="H8" s="64">
        <f>ROUND(H6-H7,0)</f>
        <v>0</v>
      </c>
      <c r="I8" s="53">
        <f>ROUND(I6-I7,0)</f>
        <v>0</v>
      </c>
      <c r="J8" s="53">
        <f>ROUND(J6-J7,0)</f>
        <v>0</v>
      </c>
      <c r="K8" s="53">
        <f>ROUND(K6-K7,0)</f>
        <v>0</v>
      </c>
      <c r="L8" s="65">
        <f>ROUND(L6-L7,0)</f>
        <v>0</v>
      </c>
      <c r="N8" s="3" t="s">
        <v>35</v>
      </c>
      <c r="O8" s="17" t="str">
        <f>IF('Pre vs. Optimized'!F39&gt;='Pre vs. Optimized'!F40,CONCATENATE($R$4,F8,$R$5),CONCATENATE($R$3,F6,$R$5))</f>
        <v>-0 stops</v>
      </c>
      <c r="P8" s="25" t="e">
        <f>IF(F9&lt;0,CONCATENATE(F9*$R$6,$R$7,$R$8),CONCATENATE(F9,$R$7,$R$9))</f>
        <v>#DIV/0!</v>
      </c>
      <c r="R8" s="28" t="s">
        <v>41</v>
      </c>
    </row>
    <row r="9" spans="1:18" ht="15.75" thickBot="1" x14ac:dyDescent="0.3">
      <c r="A9" s="52" t="s">
        <v>12</v>
      </c>
      <c r="B9" s="46" t="e">
        <f>ROUND('Pre vs. Optimized'!F13*100,0)</f>
        <v>#DIV/0!</v>
      </c>
      <c r="C9" s="32" t="e">
        <f>ROUND('Pre vs. Optimized'!F20*100,0)</f>
        <v>#DIV/0!</v>
      </c>
      <c r="D9" s="32" t="e">
        <f>ROUND('Pre vs. Optimized'!F27*100,0)</f>
        <v>#DIV/0!</v>
      </c>
      <c r="E9" s="32" t="e">
        <f>ROUND('Pre vs. Optimized'!F34*100,0)</f>
        <v>#DIV/0!</v>
      </c>
      <c r="F9" s="33" t="e">
        <f>ROUND('Pre vs. Optimized'!F41*100,0)</f>
        <v>#DIV/0!</v>
      </c>
      <c r="G9" s="60"/>
      <c r="H9" s="46" t="e">
        <f>ROUND('Pre vs. Optimized'!F16*100,0)</f>
        <v>#DIV/0!</v>
      </c>
      <c r="I9" s="32" t="e">
        <f>ROUND('Pre vs. Optimized'!F23*100,0)</f>
        <v>#DIV/0!</v>
      </c>
      <c r="J9" s="32" t="e">
        <f>ROUND('Pre vs. Optimized'!F30*100,0)</f>
        <v>#DIV/0!</v>
      </c>
      <c r="K9" s="32" t="e">
        <f>ROUND('Pre vs. Optimized'!F37*100,0)</f>
        <v>#DIV/0!</v>
      </c>
      <c r="L9" s="33" t="e">
        <f>ROUND('Pre vs. Optimized'!F44*100,0)</f>
        <v>#DIV/0!</v>
      </c>
      <c r="R9" s="28" t="s">
        <v>42</v>
      </c>
    </row>
    <row r="10" spans="1:18" x14ac:dyDescent="0.25">
      <c r="N10" s="29" t="s">
        <v>30</v>
      </c>
    </row>
    <row r="11" spans="1:18" x14ac:dyDescent="0.25">
      <c r="N11" s="3" t="s">
        <v>3</v>
      </c>
      <c r="O11" s="17" t="str">
        <f>IF('Pre vs. Optimized'!F14&gt;='Pre vs. Optimized'!F15,CONCATENATE($R$4,H8,$R$5),CONCATENATE($R$3,H6,$R$5))</f>
        <v>-0 stops</v>
      </c>
      <c r="P11" s="25" t="e">
        <f>IF(H9&lt;0,CONCATENATE(H9*$R$6,$R$7,$R$8),CONCATENATE(H9,$R$7,$R$9))</f>
        <v>#DIV/0!</v>
      </c>
    </row>
    <row r="12" spans="1:18" x14ac:dyDescent="0.25">
      <c r="N12" s="3" t="s">
        <v>17</v>
      </c>
      <c r="O12" s="17" t="str">
        <f>IF('Pre vs. Optimized'!F21&gt;='Pre vs. Optimized'!F22,CONCATENATE($R$4,I8,$R$5),CONCATENATE($R$3,I6,$R$5))</f>
        <v>-0 stops</v>
      </c>
      <c r="P12" s="25" t="e">
        <f>IF(I9&lt;0,CONCATENATE(I9*$R$6,$R$7,$R$8),CONCATENATE(I9,$R$7,$R$9))</f>
        <v>#DIV/0!</v>
      </c>
    </row>
    <row r="13" spans="1:18" x14ac:dyDescent="0.25">
      <c r="N13" s="3" t="s">
        <v>7</v>
      </c>
      <c r="O13" s="17" t="str">
        <f>IF('Pre vs. Optimized'!F28&gt;='Pre vs. Optimized'!F29,CONCATENATE($R$4,J8,$R$5),CONCATENATE($R$3,J6,$R$5))</f>
        <v>-0 stops</v>
      </c>
      <c r="P13" s="25" t="e">
        <f>IF(J9&lt;0,CONCATENATE(J9*$R$6,$R$7,$R$8),CONCATENATE(J9,$R$7,$R$9))</f>
        <v>#DIV/0!</v>
      </c>
    </row>
    <row r="14" spans="1:18" x14ac:dyDescent="0.25">
      <c r="N14" s="3" t="s">
        <v>31</v>
      </c>
      <c r="O14" s="17" t="str">
        <f>IF('Pre vs. Optimized'!F35&gt;='Pre vs. Optimized'!F36,CONCATENATE($R$4,K8,$R$5),CONCATENATE($R$3,K6,$R$5))</f>
        <v>-0 stops</v>
      </c>
      <c r="P14" s="25" t="e">
        <f>IF(K9&lt;0,CONCATENATE(K9*$R$6,$R$7,$R$8),CONCATENATE(K9,$R$7,$R$9))</f>
        <v>#DIV/0!</v>
      </c>
    </row>
    <row r="15" spans="1:18" x14ac:dyDescent="0.25">
      <c r="N15" s="3" t="s">
        <v>35</v>
      </c>
      <c r="O15" s="17" t="str">
        <f>IF('Pre vs. Optimized'!F42&gt;='Pre vs. Optimized'!F43,CONCATENATE($R$4,L8,$R$5),CONCATENATE($R$3,L6,$R$5))</f>
        <v>-0 stops</v>
      </c>
      <c r="P15" s="25" t="e">
        <f>IF(L9&lt;0,CONCATENATE(L9*$R$6,$R$7,$R$8),CONCATENATE(L9,$R$7,$R$9))</f>
        <v>#DIV/0!</v>
      </c>
    </row>
  </sheetData>
  <sheetProtection sheet="1" objects="1" scenarios="1"/>
  <mergeCells count="3">
    <mergeCell ref="B3:L3"/>
    <mergeCell ref="B4:F4"/>
    <mergeCell ref="H4:L4"/>
  </mergeCells>
  <conditionalFormatting sqref="N7:N8">
    <cfRule type="duplicateValues" dxfId="3" priority="2"/>
  </conditionalFormatting>
  <conditionalFormatting sqref="N14:N15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L8" sqref="L8"/>
    </sheetView>
  </sheetViews>
  <sheetFormatPr defaultRowHeight="15" x14ac:dyDescent="0.25"/>
  <cols>
    <col min="1" max="1" width="16.5703125" style="27" bestFit="1" customWidth="1"/>
    <col min="2" max="6" width="9.140625" style="27"/>
    <col min="7" max="7" width="5.7109375" style="27" customWidth="1"/>
    <col min="8" max="13" width="9.140625" style="27"/>
    <col min="14" max="14" width="14" style="27" bestFit="1" customWidth="1"/>
    <col min="15" max="15" width="17.5703125" style="27" customWidth="1"/>
    <col min="16" max="16" width="20.42578125" style="27" customWidth="1"/>
    <col min="17" max="18" width="9.140625" style="27"/>
    <col min="19" max="19" width="9.28515625" style="27" customWidth="1"/>
    <col min="20" max="16384" width="9.140625" style="27"/>
  </cols>
  <sheetData>
    <row r="1" spans="1:18" ht="18" x14ac:dyDescent="0.25">
      <c r="A1" s="45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8" ht="15.75" thickBot="1" x14ac:dyDescent="0.3"/>
    <row r="3" spans="1:18" ht="15.75" customHeight="1" thickBot="1" x14ac:dyDescent="0.3">
      <c r="B3" s="82" t="s">
        <v>1</v>
      </c>
      <c r="C3" s="93"/>
      <c r="D3" s="93"/>
      <c r="E3" s="93"/>
      <c r="F3" s="93"/>
      <c r="G3" s="94"/>
      <c r="H3" s="93"/>
      <c r="I3" s="93"/>
      <c r="J3" s="93"/>
      <c r="K3" s="93"/>
      <c r="L3" s="95"/>
      <c r="M3" s="2"/>
      <c r="N3" s="29" t="s">
        <v>29</v>
      </c>
      <c r="R3" s="28" t="s">
        <v>43</v>
      </c>
    </row>
    <row r="4" spans="1:18" ht="15.75" thickBot="1" x14ac:dyDescent="0.3">
      <c r="B4" s="96" t="str">
        <f>'Pre vs. Optimized'!B11</f>
        <v>EB</v>
      </c>
      <c r="C4" s="97"/>
      <c r="D4" s="97"/>
      <c r="E4" s="97"/>
      <c r="F4" s="97"/>
      <c r="G4" s="47"/>
      <c r="H4" s="97" t="str">
        <f>'Pre vs. Optimized'!B14</f>
        <v>WB</v>
      </c>
      <c r="I4" s="97"/>
      <c r="J4" s="97"/>
      <c r="K4" s="97"/>
      <c r="L4" s="98"/>
      <c r="M4" s="2"/>
      <c r="N4" s="3" t="s">
        <v>3</v>
      </c>
      <c r="O4" s="17" t="str">
        <f>IF('Pre vs. Optimized'!G11&gt;='Pre vs. Optimized'!G12,CONCATENATE($R$4,B8,$R$5),CONCATENATE($R$3,B8*R6,$R$5))</f>
        <v>-0 MPH</v>
      </c>
      <c r="P4" s="25" t="e">
        <f>IF(B9&lt;0,CONCATENATE(B9*$R$6,$R$7,$R$8),CONCATENATE(B9,$R$7,$R$9))</f>
        <v>#DIV/0!</v>
      </c>
      <c r="R4" s="28" t="s">
        <v>38</v>
      </c>
    </row>
    <row r="5" spans="1:18" ht="15.75" thickBot="1" x14ac:dyDescent="0.3">
      <c r="A5" s="30" t="s">
        <v>5</v>
      </c>
      <c r="B5" s="54" t="s">
        <v>13</v>
      </c>
      <c r="C5" s="55" t="s">
        <v>15</v>
      </c>
      <c r="D5" s="55" t="s">
        <v>14</v>
      </c>
      <c r="E5" s="55" t="s">
        <v>33</v>
      </c>
      <c r="F5" s="55" t="s">
        <v>34</v>
      </c>
      <c r="G5" s="48"/>
      <c r="H5" s="55" t="s">
        <v>13</v>
      </c>
      <c r="I5" s="55" t="s">
        <v>15</v>
      </c>
      <c r="J5" s="55" t="s">
        <v>14</v>
      </c>
      <c r="K5" s="55" t="s">
        <v>33</v>
      </c>
      <c r="L5" s="61" t="s">
        <v>34</v>
      </c>
      <c r="N5" s="3" t="s">
        <v>17</v>
      </c>
      <c r="O5" s="17" t="str">
        <f>IF('Pre vs. Optimized'!G18&gt;='Pre vs. Optimized'!G19,CONCATENATE($R$4,C8,$R$5),CONCATENATE($R$3,C8*R6,$R$5))</f>
        <v>-0 MPH</v>
      </c>
      <c r="P5" s="25" t="e">
        <f>IF(C9&lt;0,CONCATENATE(C9*$R$6,$R$7,$R$8),CONCATENATE(C9,$R$7,$R$9))</f>
        <v>#DIV/0!</v>
      </c>
      <c r="R5" s="28" t="s">
        <v>45</v>
      </c>
    </row>
    <row r="6" spans="1:18" x14ac:dyDescent="0.25">
      <c r="A6" s="51" t="s">
        <v>26</v>
      </c>
      <c r="B6" s="56">
        <f>'Pre vs. Optimized'!G11</f>
        <v>0</v>
      </c>
      <c r="C6" s="57">
        <f>'Pre vs. Optimized'!G18</f>
        <v>0</v>
      </c>
      <c r="D6" s="57">
        <f>'Pre vs. Optimized'!G25</f>
        <v>0</v>
      </c>
      <c r="E6" s="57">
        <f>'Pre vs. Optimized'!G32</f>
        <v>0</v>
      </c>
      <c r="F6" s="58">
        <f>'Pre vs. Optimized'!G39</f>
        <v>0</v>
      </c>
      <c r="G6" s="59"/>
      <c r="H6" s="56">
        <f>'Pre vs. Optimized'!G14</f>
        <v>0</v>
      </c>
      <c r="I6" s="57">
        <f>'Pre vs. Optimized'!G21</f>
        <v>0</v>
      </c>
      <c r="J6" s="57">
        <f>'Pre vs. Optimized'!G28</f>
        <v>0</v>
      </c>
      <c r="K6" s="57">
        <f>'Pre vs. Optimized'!G35</f>
        <v>0</v>
      </c>
      <c r="L6" s="58">
        <f>'Pre vs. Optimized'!G42</f>
        <v>0</v>
      </c>
      <c r="N6" s="3" t="s">
        <v>7</v>
      </c>
      <c r="O6" s="17" t="str">
        <f>IF('Pre vs. Optimized'!G25&gt;='Pre vs. Optimized'!G26,CONCATENATE($R$4,D8,$R$5),CONCATENATE($R$3,D8*R6,$R$5))</f>
        <v>-0 MPH</v>
      </c>
      <c r="P6" s="25" t="e">
        <f>IF(D9&lt;0,CONCATENATE(D9*$R$6,$R$7,$R$8),CONCATENATE(D9,$R$7,$R$9))</f>
        <v>#DIV/0!</v>
      </c>
      <c r="R6" s="28">
        <v>-1</v>
      </c>
    </row>
    <row r="7" spans="1:18" x14ac:dyDescent="0.25">
      <c r="A7" s="51" t="s">
        <v>27</v>
      </c>
      <c r="B7" s="31">
        <f>'Pre vs. Optimized'!G12</f>
        <v>0</v>
      </c>
      <c r="C7" s="3">
        <f>'Pre vs. Optimized'!G19</f>
        <v>0</v>
      </c>
      <c r="D7" s="3">
        <f>'Pre vs. Optimized'!G26</f>
        <v>0</v>
      </c>
      <c r="E7" s="3">
        <f>'Pre vs. Optimized'!G33</f>
        <v>0</v>
      </c>
      <c r="F7" s="11">
        <f>'Pre vs. Optimized'!G40</f>
        <v>0</v>
      </c>
      <c r="G7" s="59"/>
      <c r="H7" s="31">
        <f>'Pre vs. Optimized'!G15</f>
        <v>0</v>
      </c>
      <c r="I7" s="3">
        <f>'Pre vs. Optimized'!G22</f>
        <v>0</v>
      </c>
      <c r="J7" s="3">
        <f>'Pre vs. Optimized'!G29</f>
        <v>0</v>
      </c>
      <c r="K7" s="3">
        <f>'Pre vs. Optimized'!G36</f>
        <v>0</v>
      </c>
      <c r="L7" s="11">
        <f>'Pre vs. Optimized'!G43</f>
        <v>0</v>
      </c>
      <c r="N7" s="3" t="s">
        <v>31</v>
      </c>
      <c r="O7" s="17" t="str">
        <f>IF('Pre vs. Optimized'!G32&gt;='Pre vs. Optimized'!G33,CONCATENATE($R$4,E8,$R$5),CONCATENATE($R$3,E8*R6,$R$5))</f>
        <v>-0 MPH</v>
      </c>
      <c r="P7" s="25" t="e">
        <f>IF(E9&lt;0,CONCATENATE(E9*$R$6,$R$7,$R$8),CONCATENATE(E9,$R$7,$R$9))</f>
        <v>#DIV/0!</v>
      </c>
      <c r="R7" s="27" t="s">
        <v>40</v>
      </c>
    </row>
    <row r="8" spans="1:18" x14ac:dyDescent="0.25">
      <c r="A8" s="62" t="s">
        <v>52</v>
      </c>
      <c r="B8" s="64">
        <f>ROUND(B6-B7,1)</f>
        <v>0</v>
      </c>
      <c r="C8" s="53">
        <f t="shared" ref="C8:F8" si="0">ROUND(C6-C7,1)</f>
        <v>0</v>
      </c>
      <c r="D8" s="53">
        <f t="shared" si="0"/>
        <v>0</v>
      </c>
      <c r="E8" s="53">
        <f t="shared" si="0"/>
        <v>0</v>
      </c>
      <c r="F8" s="65">
        <f t="shared" si="0"/>
        <v>0</v>
      </c>
      <c r="G8" s="63"/>
      <c r="H8" s="64">
        <f>ROUND(H6-H7,1)</f>
        <v>0</v>
      </c>
      <c r="I8" s="53">
        <f t="shared" ref="I8" si="1">ROUND(I6-I7,1)</f>
        <v>0</v>
      </c>
      <c r="J8" s="53">
        <f t="shared" ref="J8" si="2">ROUND(J6-J7,1)</f>
        <v>0</v>
      </c>
      <c r="K8" s="53">
        <f t="shared" ref="K8" si="3">ROUND(K6-K7,1)</f>
        <v>0</v>
      </c>
      <c r="L8" s="65">
        <f t="shared" ref="L8" si="4">ROUND(L6-L7,1)</f>
        <v>0</v>
      </c>
      <c r="N8" s="3" t="s">
        <v>35</v>
      </c>
      <c r="O8" s="17" t="str">
        <f>IF('Pre vs. Optimized'!G39&gt;='Pre vs. Optimized'!G40,CONCATENATE($R$4,F8,$R$5),CONCATENATE($R$3,F8*R6,$R$5))</f>
        <v>-0 MPH</v>
      </c>
      <c r="P8" s="25" t="e">
        <f>IF(F9&lt;0,CONCATENATE(F9*$R$6,$R$7,$R$8),CONCATENATE(F9,$R$7,$R$9))</f>
        <v>#DIV/0!</v>
      </c>
      <c r="R8" s="28" t="s">
        <v>41</v>
      </c>
    </row>
    <row r="9" spans="1:18" ht="15.75" thickBot="1" x14ac:dyDescent="0.3">
      <c r="A9" s="52" t="s">
        <v>12</v>
      </c>
      <c r="B9" s="46" t="e">
        <f>ROUND('Pre vs. Optimized'!G13*100,0)</f>
        <v>#DIV/0!</v>
      </c>
      <c r="C9" s="32" t="e">
        <f>ROUND('Pre vs. Optimized'!G20*100,0)</f>
        <v>#DIV/0!</v>
      </c>
      <c r="D9" s="32" t="e">
        <f>ROUND('Pre vs. Optimized'!G27*100,0)</f>
        <v>#DIV/0!</v>
      </c>
      <c r="E9" s="32" t="e">
        <f>ROUND('Pre vs. Optimized'!G34*100,0)</f>
        <v>#DIV/0!</v>
      </c>
      <c r="F9" s="33" t="e">
        <f>ROUND('Pre vs. Optimized'!G41*100,0)</f>
        <v>#DIV/0!</v>
      </c>
      <c r="G9" s="60"/>
      <c r="H9" s="46" t="e">
        <f>ROUND('Pre vs. Optimized'!G16*100,0)</f>
        <v>#DIV/0!</v>
      </c>
      <c r="I9" s="32" t="e">
        <f>ROUND('Pre vs. Optimized'!G23*100,0)</f>
        <v>#DIV/0!</v>
      </c>
      <c r="J9" s="32" t="e">
        <f>ROUND('Pre vs. Optimized'!G30*100,0)</f>
        <v>#DIV/0!</v>
      </c>
      <c r="K9" s="32" t="e">
        <f>ROUND('Pre vs. Optimized'!G37*100,0)</f>
        <v>#DIV/0!</v>
      </c>
      <c r="L9" s="33" t="e">
        <f>ROUND('Pre vs. Optimized'!G44*100,0)</f>
        <v>#DIV/0!</v>
      </c>
      <c r="R9" s="28" t="s">
        <v>42</v>
      </c>
    </row>
    <row r="10" spans="1:18" x14ac:dyDescent="0.25">
      <c r="N10" s="29" t="s">
        <v>30</v>
      </c>
    </row>
    <row r="11" spans="1:18" x14ac:dyDescent="0.25">
      <c r="N11" s="3" t="s">
        <v>3</v>
      </c>
      <c r="O11" s="17" t="str">
        <f>IF('Pre vs. Optimized'!G14&gt;='Pre vs. Optimized'!G15,CONCATENATE($R$4,H8,$R$5),CONCATENATE($R$3,H8*R6,$R$5))</f>
        <v>-0 MPH</v>
      </c>
      <c r="P11" s="25" t="e">
        <f>IF(H9&lt;0,CONCATENATE(H9*$R$6,$R$7,$R$8),CONCATENATE(H9,$R$7,$R$9))</f>
        <v>#DIV/0!</v>
      </c>
    </row>
    <row r="12" spans="1:18" x14ac:dyDescent="0.25">
      <c r="N12" s="3" t="s">
        <v>17</v>
      </c>
      <c r="O12" s="17" t="str">
        <f>IF('Pre vs. Optimized'!G21&gt;='Pre vs. Optimized'!G22,CONCATENATE($R$4,I8,$R$5),CONCATENATE($R$3,I8*R6,$R$5))</f>
        <v>-0 MPH</v>
      </c>
      <c r="P12" s="25" t="e">
        <f>IF(I9&lt;0,CONCATENATE(I9*$R$6,$R$7,$R$8),CONCATENATE(I9,$R$7,$R$9))</f>
        <v>#DIV/0!</v>
      </c>
    </row>
    <row r="13" spans="1:18" x14ac:dyDescent="0.25">
      <c r="N13" s="3" t="s">
        <v>7</v>
      </c>
      <c r="O13" s="17" t="str">
        <f>IF('Pre vs. Optimized'!G28&gt;='Pre vs. Optimized'!G29,CONCATENATE($R$4,J8,$R$5),CONCATENATE($R$3,J8*R6,$R$5))</f>
        <v>-0 MPH</v>
      </c>
      <c r="P13" s="25" t="e">
        <f>IF(J9&lt;0,CONCATENATE(J9*$R$6,$R$7,$R$8),CONCATENATE(J9,$R$7,$R$9))</f>
        <v>#DIV/0!</v>
      </c>
    </row>
    <row r="14" spans="1:18" x14ac:dyDescent="0.25">
      <c r="N14" s="3" t="s">
        <v>31</v>
      </c>
      <c r="O14" s="17" t="str">
        <f>IF('Pre vs. Optimized'!G35&gt;='Pre vs. Optimized'!G36,CONCATENATE($R$4,K8,$R$5),CONCATENATE($R$3,K8*R6,$R$5))</f>
        <v>-0 MPH</v>
      </c>
      <c r="P14" s="25" t="e">
        <f>IF(K9&lt;0,CONCATENATE(K9*$R$6,$R$7,$R$8),CONCATENATE(K9,$R$7,$R$9))</f>
        <v>#DIV/0!</v>
      </c>
    </row>
    <row r="15" spans="1:18" x14ac:dyDescent="0.25">
      <c r="N15" s="3" t="s">
        <v>35</v>
      </c>
      <c r="O15" s="17" t="str">
        <f>IF('Pre vs. Optimized'!G42&gt;='Pre vs. Optimized'!G43,CONCATENATE($R$4,L8,$R$5),CONCATENATE($R$3,L8*R6,$R$5))</f>
        <v>-0 MPH</v>
      </c>
      <c r="P15" s="25" t="e">
        <f>IF(L9&lt;0,CONCATENATE(L9*$R$6,$R$7,$R$8),CONCATENATE(L9,$R$7,$R$9))</f>
        <v>#DIV/0!</v>
      </c>
    </row>
  </sheetData>
  <sheetProtection sheet="1" objects="1" scenarios="1"/>
  <mergeCells count="3">
    <mergeCell ref="B3:L3"/>
    <mergeCell ref="B4:F4"/>
    <mergeCell ref="H4:L4"/>
  </mergeCells>
  <conditionalFormatting sqref="N7:N8">
    <cfRule type="duplicateValues" dxfId="1" priority="2"/>
  </conditionalFormatting>
  <conditionalFormatting sqref="N14:N1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02762ea1-f9ce-44b2-82d0-0a582aa90e63">Appendix A - Executive Report</Group>
    <Modification_x0020_Date xmlns="02762ea1-f9ce-44b2-82d0-0a582aa90e63">2015-07-14T04:00:00+00:00</Modification_x0020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392346E023A479B22EA8CCEB30BB4" ma:contentTypeVersion="9" ma:contentTypeDescription="Create a new document." ma:contentTypeScope="" ma:versionID="259379bc7701797c8f9dbbcae364b53e">
  <xsd:schema xmlns:xsd="http://www.w3.org/2001/XMLSchema" xmlns:xs="http://www.w3.org/2001/XMLSchema" xmlns:p="http://schemas.microsoft.com/office/2006/metadata/properties" xmlns:ns2="02762ea1-f9ce-44b2-82d0-0a582aa90e63" xmlns:ns3="43a8e1b7-d92d-4498-aab1-fbbcaf7cd14c" targetNamespace="http://schemas.microsoft.com/office/2006/metadata/properties" ma:root="true" ma:fieldsID="4940b83e66f7d8c77ce61a912f966434" ns2:_="" ns3:_="">
    <xsd:import namespace="02762ea1-f9ce-44b2-82d0-0a582aa90e63"/>
    <xsd:import namespace="43a8e1b7-d92d-4498-aab1-fbbcaf7cd14c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Modification_x0020_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62ea1-f9ce-44b2-82d0-0a582aa90e63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1. Project Scope / Sample Report" ma:format="Dropdown" ma:internalName="Group">
      <xsd:simpleType>
        <xsd:union memberTypes="dms:Text">
          <xsd:simpleType>
            <xsd:restriction base="dms:Choice">
              <xsd:enumeration value="1. Project Scope / Sample Report"/>
              <xsd:enumeration value="Appendix A - Executive Report"/>
              <xsd:enumeration value="Appendix B - Estimated Signal Retiming Benefits"/>
              <xsd:enumeration value="Appendix C - Existing Geometrics and Signal Layouts"/>
              <xsd:enumeration value="Appendix D - Signal Timing Summary"/>
              <xsd:enumeration value="Appendix E - Traffic Counts"/>
              <xsd:enumeration value="Appendix F - Traffic Signal Timing Inspection Report"/>
              <xsd:enumeration value="Appendix G - Intersection Summary Diagram"/>
            </xsd:restriction>
          </xsd:simpleType>
        </xsd:union>
      </xsd:simpleType>
    </xsd:element>
    <xsd:element name="Modification_x0020_Date" ma:index="9" nillable="true" ma:displayName="Modification Date" ma:default="[today]" ma:format="DateOnly" ma:internalName="Modificat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8e1b7-d92d-4498-aab1-fbbcaf7c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18669-BFEF-4A68-BAD6-681281D89991}"/>
</file>

<file path=customXml/itemProps2.xml><?xml version="1.0" encoding="utf-8"?>
<ds:datastoreItem xmlns:ds="http://schemas.openxmlformats.org/officeDocument/2006/customXml" ds:itemID="{81A32031-FC58-4160-B082-34875A4204D7}"/>
</file>

<file path=customXml/itemProps3.xml><?xml version="1.0" encoding="utf-8"?>
<ds:datastoreItem xmlns:ds="http://schemas.openxmlformats.org/officeDocument/2006/customXml" ds:itemID="{4DB94034-1B70-465D-9C9F-B81F409F1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5</vt:i4>
      </vt:variant>
    </vt:vector>
  </HeadingPairs>
  <TitlesOfParts>
    <vt:vector size="12" baseType="lpstr">
      <vt:lpstr>CUMULATIVE</vt:lpstr>
      <vt:lpstr>Pre vs. Optimized</vt:lpstr>
      <vt:lpstr>TT Data</vt:lpstr>
      <vt:lpstr>Delay Data</vt:lpstr>
      <vt:lpstr>Stopped Delay Data</vt:lpstr>
      <vt:lpstr>Stop Data</vt:lpstr>
      <vt:lpstr>Ave Speed Data</vt:lpstr>
      <vt:lpstr>TT</vt:lpstr>
      <vt:lpstr>Vehicle Delay</vt:lpstr>
      <vt:lpstr>Stopped Delay</vt:lpstr>
      <vt:lpstr>Stops</vt:lpstr>
      <vt:lpstr>Ave Speed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Executive Report Tables and Figures Template</dc:title>
  <dc:creator>Ryan Lowe</dc:creator>
  <cp:lastModifiedBy>Stephanie Marik</cp:lastModifiedBy>
  <cp:lastPrinted>2015-05-26T19:03:24Z</cp:lastPrinted>
  <dcterms:created xsi:type="dcterms:W3CDTF">2014-08-13T14:49:26Z</dcterms:created>
  <dcterms:modified xsi:type="dcterms:W3CDTF">2015-07-15T20:36:57Z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0x010100D29392346E023A479B22EA8CCEB30BB4</vt:lpwstr>
  </property>
  <property fmtid="{D5CDD505-2E9C-101B-9397-08002B2CF9AE}" pid="3" name="Order">
    <vt:r8>47100</vt:r8>
  </property>
  <property fmtid="{D5CDD505-2E9C-101B-9397-08002B2CF9AE}" pid="4" name="xd_ProgID">
    <vt:lpwstr/>
  </property>
  <property fmtid="{D5CDD505-2E9C-101B-9397-08002B2CF9AE}" pid="5" name="_CopySource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